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0 표지및목록표" sheetId="1" r:id="rId1"/>
    <sheet name="1-1 결산총괄표" sheetId="2" r:id="rId2"/>
    <sheet name="1-2세입세출결산서" sheetId="3" r:id="rId3"/>
    <sheet name="2 정부보조금" sheetId="4" r:id="rId4"/>
    <sheet name="3 후원금 수입 및 사용결과 보고서" sheetId="5" r:id="rId5"/>
    <sheet name="4 인건비" sheetId="6" r:id="rId6"/>
    <sheet name="5 사업비" sheetId="7" r:id="rId7"/>
    <sheet name="6 기타비용" sheetId="8" r:id="rId8"/>
  </sheets>
  <definedNames>
    <definedName name="_xlnm.Print_Area" localSheetId="2">'1-2세입세출결산서'!$A$1:$H$179</definedName>
    <definedName name="_xlnm.Print_Area" localSheetId="4">'3 후원금 수입 및 사용결과 보고서'!$A$1:$N$99</definedName>
  </definedNames>
  <calcPr fullCalcOnLoad="1"/>
</workbook>
</file>

<file path=xl/sharedStrings.xml><?xml version="1.0" encoding="utf-8"?>
<sst xmlns="http://schemas.openxmlformats.org/spreadsheetml/2006/main" count="1197" uniqueCount="419">
  <si>
    <t>결산총괄표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</si>
  <si>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</si>
  <si>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</si>
  <si>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</si>
  <si>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</si>
  <si>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</si>
  <si>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</si>
  <si>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</si>
  <si>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</si>
  <si>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1</t>
  </si>
  <si>
    <t>보조금수입</t>
  </si>
  <si>
    <t>사무비</t>
  </si>
  <si>
    <t>업무추진비</t>
  </si>
  <si>
    <t>2</t>
  </si>
  <si>
    <t>운영비</t>
  </si>
  <si>
    <t>3</t>
  </si>
  <si>
    <t>이월금</t>
  </si>
  <si>
    <t>인건비</t>
  </si>
  <si>
    <t>4</t>
  </si>
  <si>
    <t>잡수입</t>
  </si>
  <si>
    <t>사업비</t>
  </si>
  <si>
    <t>5</t>
  </si>
  <si>
    <t>전입금</t>
  </si>
  <si>
    <t>예비비</t>
  </si>
  <si>
    <t>재산조성비</t>
  </si>
  <si>
    <t>시설비</t>
  </si>
  <si>
    <t>세입 합계</t>
  </si>
  <si>
    <t>세출합계</t>
  </si>
  <si>
    <t>(단위: 원)</t>
  </si>
  <si>
    <t>퇴직금 및 퇴직적립</t>
  </si>
  <si>
    <t>제수당</t>
  </si>
  <si>
    <t>급여</t>
  </si>
  <si>
    <t>목</t>
  </si>
  <si>
    <t>구분</t>
  </si>
  <si>
    <t>내역</t>
  </si>
  <si>
    <t>금액</t>
  </si>
  <si>
    <t>산출내역</t>
  </si>
  <si>
    <t>비고</t>
  </si>
  <si>
    <t>기관운영비</t>
  </si>
  <si>
    <t>회의비</t>
  </si>
  <si>
    <t>업무추진비 소계</t>
  </si>
  <si>
    <t>여비</t>
  </si>
  <si>
    <t>수용비및 수수료</t>
  </si>
  <si>
    <t>공공요금</t>
  </si>
  <si>
    <t>제세공과금</t>
  </si>
  <si>
    <t>차량비</t>
  </si>
  <si>
    <t>운영비 소계</t>
  </si>
  <si>
    <t>세입결산서</t>
  </si>
  <si>
    <t>과목</t>
  </si>
  <si>
    <t>정부보조금</t>
  </si>
  <si>
    <t>자부담금</t>
  </si>
  <si>
    <t>후원금</t>
  </si>
  <si>
    <t>계</t>
  </si>
  <si>
    <t>예산</t>
  </si>
  <si>
    <t>결산</t>
  </si>
  <si>
    <t>증감</t>
  </si>
  <si>
    <t>합계</t>
  </si>
  <si>
    <t>법인전입금</t>
  </si>
  <si>
    <t>사회보험부담비용</t>
  </si>
  <si>
    <t>인건비 명세서</t>
  </si>
  <si>
    <t>인건비 소계</t>
  </si>
  <si>
    <t>정부보조금 명세서</t>
  </si>
  <si>
    <t>수령일자</t>
  </si>
  <si>
    <t>보조계정(항)</t>
  </si>
  <si>
    <t>보조계정(목)</t>
  </si>
  <si>
    <t>금액(원)</t>
  </si>
  <si>
    <t>보조기관</t>
  </si>
  <si>
    <t>총 합계 금액 :</t>
  </si>
  <si>
    <t>지역사회 후원금품</t>
  </si>
  <si>
    <t>계좌번호</t>
  </si>
  <si>
    <t>농협</t>
  </si>
  <si>
    <t>계좌명의</t>
  </si>
  <si>
    <t>기관명</t>
  </si>
  <si>
    <t>내    용</t>
  </si>
  <si>
    <t>비고</t>
  </si>
  <si>
    <t>1.결산총괄표, 세입·세출결산서</t>
  </si>
  <si>
    <t>세출결산서</t>
  </si>
  <si>
    <t>6</t>
  </si>
  <si>
    <t>(단위: 원)</t>
  </si>
  <si>
    <t>기타비용 명세서</t>
  </si>
  <si>
    <t>퇴직적립금</t>
  </si>
  <si>
    <t>사회보험부담</t>
  </si>
  <si>
    <t>총  합  계</t>
  </si>
  <si>
    <t>(단위: 원)</t>
  </si>
  <si>
    <t>(단위: 원)</t>
  </si>
  <si>
    <t>음료수</t>
  </si>
  <si>
    <t>생필품</t>
  </si>
  <si>
    <t>2020년도 결산보고서</t>
  </si>
  <si>
    <t>진안군
건강가정·
다문화가족
지원센터</t>
  </si>
  <si>
    <t>보조금수입</t>
  </si>
  <si>
    <t>전년도이월금</t>
  </si>
  <si>
    <t>기타잡수입</t>
  </si>
  <si>
    <t>소계</t>
  </si>
  <si>
    <t>사업비 명세서</t>
  </si>
  <si>
    <t>기타운영비</t>
  </si>
  <si>
    <t>자산취득비</t>
  </si>
  <si>
    <t>센터운영사업</t>
  </si>
  <si>
    <t>결혼이주여성
다이음사업</t>
  </si>
  <si>
    <t>다문화가족
자녀언어발달
지원사업</t>
  </si>
  <si>
    <t>다문화가족
방문교육사업</t>
  </si>
  <si>
    <t>결혼이민자 
통번역서비스
지원사업</t>
  </si>
  <si>
    <t>다문화가족
사례관리
지원사업</t>
  </si>
  <si>
    <t>한국어교육
운영지원사업</t>
  </si>
  <si>
    <t>글로벌
마을학당
운영사업</t>
  </si>
  <si>
    <t>이주여성
취업교육</t>
  </si>
  <si>
    <t>결혼이민자
직업훈련
교육사업</t>
  </si>
  <si>
    <t>심리정서
지원사업</t>
  </si>
  <si>
    <t>다문화청소년
진로지원사업</t>
  </si>
  <si>
    <t>옹알이교육
지원사업</t>
  </si>
  <si>
    <t>아버지학교
지원사업</t>
  </si>
  <si>
    <t>아이돌봄
지원사업</t>
  </si>
  <si>
    <t>국내문화체험
지원사업</t>
  </si>
  <si>
    <t>아이낳기
좋은세상
만들기
지원사업</t>
  </si>
  <si>
    <t>반환금</t>
  </si>
  <si>
    <t>다이음사업</t>
  </si>
  <si>
    <t>언어발달지원사업</t>
  </si>
  <si>
    <t>외국인
계절근로자
프로그램</t>
  </si>
  <si>
    <t>종사자 복지수당 지원</t>
  </si>
  <si>
    <t>센터운영지원</t>
  </si>
  <si>
    <t>사례관리지원사업</t>
  </si>
  <si>
    <t>통번역서비스지원사업</t>
  </si>
  <si>
    <t>글로벌마을학당운영 지원</t>
  </si>
  <si>
    <t>옹알이교육지원사업</t>
  </si>
  <si>
    <t>심리정서지원사업</t>
  </si>
  <si>
    <t>인력보강사업</t>
  </si>
  <si>
    <t>방문교육지원사업</t>
  </si>
  <si>
    <t>센터운영지원(군비추가)</t>
  </si>
  <si>
    <t>한국어교육운영지원</t>
  </si>
  <si>
    <t>아이낳기좋은세상만들기</t>
  </si>
  <si>
    <t>국내문화체험지원사업</t>
  </si>
  <si>
    <t>아버지학교지원사업</t>
  </si>
  <si>
    <t>진로지원지원사업</t>
  </si>
  <si>
    <t>취업교육지원(군비)</t>
  </si>
  <si>
    <t>직업훈련교육지원(도비)</t>
  </si>
  <si>
    <t>국비</t>
  </si>
  <si>
    <t>시도비</t>
  </si>
  <si>
    <t>시군구비</t>
  </si>
  <si>
    <t>진안군다문화가족지원센터</t>
  </si>
  <si>
    <t>방문교육지원사업 반납</t>
  </si>
  <si>
    <t>2020-1-16</t>
  </si>
  <si>
    <t>아이돌봄지원사업</t>
  </si>
  <si>
    <t>2020-5-15</t>
  </si>
  <si>
    <t>아이돌봄(건강검진지원)</t>
  </si>
  <si>
    <t>2020-6-19</t>
  </si>
  <si>
    <t>-</t>
  </si>
  <si>
    <t>식품</t>
  </si>
  <si>
    <t>방역용품</t>
  </si>
  <si>
    <t>의료비</t>
  </si>
  <si>
    <t>출산용품</t>
  </si>
  <si>
    <t>의류</t>
  </si>
  <si>
    <t>위생용품</t>
  </si>
  <si>
    <t>상품권</t>
  </si>
  <si>
    <t>지역상품권</t>
  </si>
  <si>
    <t>공부방지원</t>
  </si>
  <si>
    <t>한우협회</t>
  </si>
  <si>
    <t>전북대학병원</t>
  </si>
  <si>
    <t>남원센터</t>
  </si>
  <si>
    <t>전주거점</t>
  </si>
  <si>
    <t>대한적십자</t>
  </si>
  <si>
    <t>좋은이웃들</t>
  </si>
  <si>
    <t>구세군</t>
  </si>
  <si>
    <t>돼지고기</t>
  </si>
  <si>
    <t>손소독젤</t>
  </si>
  <si>
    <t>잡곡,과일</t>
  </si>
  <si>
    <t>파파야</t>
  </si>
  <si>
    <t>음료</t>
  </si>
  <si>
    <t>바지</t>
  </si>
  <si>
    <t>바디용품</t>
  </si>
  <si>
    <t>마스크</t>
  </si>
  <si>
    <t>냉동닭</t>
  </si>
  <si>
    <t>과자.커피</t>
  </si>
  <si>
    <t>음료,고구마</t>
  </si>
  <si>
    <t>책상,침대등</t>
  </si>
  <si>
    <t>감자</t>
  </si>
  <si>
    <t>한우</t>
  </si>
  <si>
    <t>난방유</t>
  </si>
  <si>
    <t>의료기</t>
  </si>
  <si>
    <t>생활용품</t>
  </si>
  <si>
    <t>국거리</t>
  </si>
  <si>
    <t>김장김치</t>
  </si>
  <si>
    <t>전기장판</t>
  </si>
  <si>
    <t>신협</t>
  </si>
  <si>
    <t>전기요</t>
  </si>
  <si>
    <t>문치과</t>
  </si>
  <si>
    <t>치과치료</t>
  </si>
  <si>
    <t>1kg</t>
  </si>
  <si>
    <t>등유</t>
  </si>
  <si>
    <t>30만원상당</t>
  </si>
  <si>
    <t>100만원 상당</t>
  </si>
  <si>
    <t>34만원 상당</t>
  </si>
  <si>
    <t>상품권</t>
  </si>
  <si>
    <t>진안군청</t>
  </si>
  <si>
    <t>진안군사회복지협의회</t>
  </si>
  <si>
    <t>좋은이웃들(희망복지팀)</t>
  </si>
  <si>
    <t>청소년상담복지센터</t>
  </si>
  <si>
    <t>새마을운동 진안군지회</t>
  </si>
  <si>
    <t>300만원상당</t>
  </si>
  <si>
    <t>470만원상당</t>
  </si>
  <si>
    <t>10만원상당</t>
  </si>
  <si>
    <t>50만원상당</t>
  </si>
  <si>
    <t>24만원상당</t>
  </si>
  <si>
    <t>한우고기</t>
  </si>
  <si>
    <t>4.17 / 5.18</t>
  </si>
  <si>
    <t>잡곡,과일등</t>
  </si>
  <si>
    <t>떠먹는 요거트</t>
  </si>
  <si>
    <t>그린파파야</t>
  </si>
  <si>
    <t>의료비지원</t>
  </si>
  <si>
    <t>6.18~19</t>
  </si>
  <si>
    <t>6.24~25</t>
  </si>
  <si>
    <t>여성바지</t>
  </si>
  <si>
    <t>양념류</t>
  </si>
  <si>
    <t>7.13~7.19</t>
  </si>
  <si>
    <t>딥클렌징 세트</t>
  </si>
  <si>
    <t>9.1~11.26</t>
  </si>
  <si>
    <t>9.2/9.4</t>
  </si>
  <si>
    <t>9.14~25</t>
  </si>
  <si>
    <t>커피,초콜렛</t>
  </si>
  <si>
    <t>10.14~15</t>
  </si>
  <si>
    <t>저소득,한부모</t>
  </si>
  <si>
    <t>저소득가정</t>
  </si>
  <si>
    <t>방문교사,마을학당</t>
  </si>
  <si>
    <t>사례관리대상자</t>
  </si>
  <si>
    <t>다문화가정</t>
  </si>
  <si>
    <t>다문화가정 암환자</t>
  </si>
  <si>
    <t>센터교육참여대상자</t>
  </si>
  <si>
    <t>19.20년출산가정</t>
  </si>
  <si>
    <t xml:space="preserve">교육참석대상자 </t>
  </si>
  <si>
    <t>다문화.다자녀가정</t>
  </si>
  <si>
    <t>36개월이하 자녀를 둔 다문화가정</t>
  </si>
  <si>
    <t>자조모임,센터방문</t>
  </si>
  <si>
    <t>저소득 및 다문화가정</t>
  </si>
  <si>
    <t>센터 방문자</t>
  </si>
  <si>
    <t>저소득 다문화가정</t>
  </si>
  <si>
    <t>센터이용자</t>
  </si>
  <si>
    <t>지원자 선정</t>
  </si>
  <si>
    <t>저소득 다문화가정 여성청소년</t>
  </si>
  <si>
    <t>컴퓨터교육, 영유아다문화가정</t>
  </si>
  <si>
    <t xml:space="preserve">아버지학교참석자, 토론회참석자, 방문지도사 및 아이돌봄 </t>
  </si>
  <si>
    <t>10.27~29</t>
  </si>
  <si>
    <t>음료수,요거트</t>
  </si>
  <si>
    <t>10.28/11.4</t>
  </si>
  <si>
    <t>한우 국거리</t>
  </si>
  <si>
    <t>김치</t>
  </si>
  <si>
    <t>다문화가정 다자녀</t>
  </si>
  <si>
    <t>프로그램대상자</t>
  </si>
  <si>
    <t>암환자가정</t>
  </si>
  <si>
    <t>저소득다문화가정</t>
  </si>
  <si>
    <t xml:space="preserve">다문화가정 및 프로그램대상자 </t>
  </si>
  <si>
    <t>출산 및 영유아 다문화가정</t>
  </si>
  <si>
    <t xml:space="preserve"> 음료수</t>
  </si>
  <si>
    <t>감자</t>
  </si>
  <si>
    <t>8.7/10.13/12.24</t>
  </si>
  <si>
    <t>-센터장, 3,378,420원×12개월≒40,540,800원
-사무국장, 3,190,000원×12개월=38,280,300원
-팀장1, 2,727,580원×12개월≒32,730,600원
-팀장2, 2,023,710원×7개월≒14,166,060원
-팀원1, 1,886,100원×10개월=18,860,980원
-팀원2, 1,834,560원×9개월≒16,511,140원
-팀원3, 1,859,000원×5개월=9,295,490원
-팀원4, 1,883,400원×1개월=1,883,400원
-행정지원인력, 1,705,360원×11개월≒18,758,840원
-팀원5(인력보강) 1,883,400원×10개월=18,834,000원</t>
  </si>
  <si>
    <t>-퇴직적립금 2,506,860원×8명≒20,054,860원</t>
  </si>
  <si>
    <t>-사회보험료 2,765,570원×8명=22,124,560원</t>
  </si>
  <si>
    <t>-시간외근무수당 724,290원×14명≒10,140,000원
-복지수당 1,432,720원×14명≒20,058,050원
-명절수당, 1,900,200원×14명≒26,602,760원</t>
  </si>
  <si>
    <t>센터운영</t>
  </si>
  <si>
    <t>사업비 소계</t>
  </si>
  <si>
    <t>가족관계</t>
  </si>
  <si>
    <t>가족돌봄</t>
  </si>
  <si>
    <t>가족생활</t>
  </si>
  <si>
    <t>-자녀학령기 부모교육 30,000원×1식=30,000원
-성년기 부모교육 3,389,390원×1식=3,389,390원
-노년기 부부교육 2,255,080원×1식=2,255,080원</t>
  </si>
  <si>
    <t>-가족상담사업 1,202,000원×1식=1,202,000원</t>
  </si>
  <si>
    <t>-일가정양립지원사업 2,161,970원×1식=2,161,970원</t>
  </si>
  <si>
    <t>-2020년다문화가족실태조사 3,000,000원×1식=3,000,000원</t>
  </si>
  <si>
    <t>가족과 함께하는
지역공동체</t>
  </si>
  <si>
    <t>-결혼이민자단계별패키지 2,262,100원×1식=2,262,100원
-가족사랑의 날 15,420,060원
-홍보비 7,063,300원×1식=7,063,300원</t>
  </si>
  <si>
    <t>인건비지원</t>
  </si>
  <si>
    <t>사업지원</t>
  </si>
  <si>
    <t>운영비지원</t>
  </si>
  <si>
    <t>-강사비 96,670원×15회≒1,450,000원
-자료제작비 250,000원×2회=500,000원</t>
  </si>
  <si>
    <t>-여비  76,740원×8회≒613,900원
-수용비 및 수수료 61,320원×2회≒122,630원
-공공요금 142,860원×7회≒1,000,000원</t>
  </si>
  <si>
    <t>-교재교구비 500,000원×1회=500,000원
-재료비 161,700원×1회=161,700원
-홍보비 1,919,260원×1회=1,919,260원</t>
  </si>
  <si>
    <t>다문화가족
자녀
언어발달
지원사업</t>
  </si>
  <si>
    <t>-급여 1,883,400원×12월=22,600,800원
-제수당 263,680원×1식=263,680원
-퇴직적립금 186,980×12월≒2,243,710원
-사회보험부담금 200,070원×12월≒2,400,810원</t>
  </si>
  <si>
    <t>한국어교육
운영지원
사업</t>
  </si>
  <si>
    <t>기타사업</t>
  </si>
  <si>
    <t>-수용비 및 수수료 248,780원×6회≒1,492,670원
-공공요금 83,830원×1식=83,830원
-기타운영비 510,290원×12월≒6,123,500원 
-강사비 1,300,000원×6회=7,800,000원</t>
  </si>
  <si>
    <t>-급여 1,883,400원×12월=22,600,800원
-제수당 730,040원×2회=1,460,080원
-퇴직적립금 182,650원×12월≒2,191,740원
-사회보험부담금 187,490원×12월≒2,249,890원</t>
  </si>
  <si>
    <t>마을학당사업</t>
  </si>
  <si>
    <t>행복플러스지원사업</t>
  </si>
  <si>
    <t>어울림문화지원사업</t>
  </si>
  <si>
    <t>-강사비 28,000원×2시간×50회=2,800,000원 
-교통비 25,000원×304회=7,600,000원 
　      23,000원×247회=5,681,000원 
-급량비 8,000원×5명×1회=40,000원 
　      7,000원×10명×1회=70,000원 
      　20,000원×3회=60,000원 
-교육비 1,989,000원×1식=1,989,000원</t>
  </si>
  <si>
    <t>-강사비 204,070원×27회≒5,510,000원 
-급량비 2,500원×12명×33회≒990,660원 
　      8,050원×38명×7회≒2,141,000원 
-체험비 9,750원×76명×6회≒4,448,000원 
-재료비 13,200원×10명×5회≒660,040원 
-숙박비 73,500원×13실=955,500원 
-교통비 50,000원×2명=100,000원 
-임차비 635,000원×1식=635,000원
-돌봄지원비 46,460원×1식=46,460원 
-수용비 1,266,440원×1식=1,266,440원</t>
  </si>
  <si>
    <t xml:space="preserve">-강사비 250,000원×10회=2,500,000원
-급량비 25,400원×15회≒352,200원
      　8,140원×28명×2회≒456,000원
-체험비 10,000원×30명=300,000원
　      5,000원×13명=65,000원
　      6,000원×14 명=84,000원 
수용비 74,580원×1식=74,580원 </t>
  </si>
  <si>
    <t xml:space="preserve">-강사비 200,000원×19회×4개반=15,200,000원 
-급량비 36,120원×26회≒939,220원
-수용비 668,000원×1식=668,000원 </t>
  </si>
  <si>
    <t>-강사비 200,000원×25회≒4,950,000원 
-자격응시료 600,000×1회=600,000원
-시험응시료 64,000원×1회=64,000원 
-급량비 17,600원×20회=352,000원 
-재료비 1,183,000원×1식=1,183,000원 
-교재비 10,000원×2명=20,000원 
-교육비 500,000원×2명=1,000,000원 
-교통비 387,600원×1회=387,600원 
-수용비 1,189,930원×1식=1,189,930원 
-아이돌봄지원비 253,470원×1식=253,470원</t>
  </si>
  <si>
    <t>-강사비 180,000원×22회=3,960,000원 
-시험응시료 140,000원×1회=140,000원 
-급량비 27,200원×15회=408,000원 
-교재비 113,400×1식=113,400원 
-교육비 500,000원×1명=500,000원 
　      150,000원×2명=300,000원 
-수용비 320,580원×1식=320,580원 
-아이돌봄지원비 258,020원×1식=258,020원</t>
  </si>
  <si>
    <t xml:space="preserve">-강사비 250,000원×6회=1,500,000원
　      150,000원×15회=2,250,000원
-급량비 37,500원×10회=375,000원
-재료비 60,000원×1회=60,000원
-교재교구비 20,000원×10회=200,000원
-수용비 1,000,000원×1식=1,000,000원 </t>
  </si>
  <si>
    <t>-급량비 10,000원×33명×6회≒1,981,300원
-강사비 250,000원×10회=2,500,000원
-임차비 450,000원×1식=450,000원
-숙박비 66,500원×13실×1회=864,500원
-체험비 129,740원×33명×2회≒8,562,500원 
-수용비 641,700원×1식=641,700원</t>
  </si>
  <si>
    <t>-급량비 6,520원×142명×2회≒1,850,670원
　      2,400원×142명×2회≒682,820원
-체험비 8,350원×142명×2회≒2,370,550원
-임차비 134,680원×17명×2회≒4,579,000원
-수용비 839,980원×1식=839,980원</t>
  </si>
  <si>
    <t>-강사비 200,000원×3회=600,000원
-급량비 21,880원×8회≒175,060원
-체험비 21,720원×10명×7회≒1,520,000원
-홍보비 660,080원×1식=660,080원
-임차비 240,000원×1식=240,000원
-수용비 272,980원×1식=272,980원
-아이돌봄지원비 26,680원×1식=26,680원</t>
  </si>
  <si>
    <t xml:space="preserve">-급여 1,807,460원×12월회≒21,689,480원 
-추가수당 115,160원×12월회≒1,381,940원 
-명절상여금 1,130,040원×2회=2,260,080원 
-퇴직금 및 퇴직적립금 175,910원×12월회≒2,110,960원 
-사회보험부담금 197,590원×12월회≒2,371,060원 </t>
  </si>
  <si>
    <t xml:space="preserve">-여비 29,200원×2회=58,400원 
-일반수용비 1,038,860원×12월회≒12,466,360원 
-공과금,제세 243,080원×12월회≒2,916,990원 
-기타운영비 313,980원×1식=313,980원 </t>
  </si>
  <si>
    <t>-돌보미활동수당 206,500,000원×1식=206,500,000원</t>
  </si>
  <si>
    <t>돌보미활동수당</t>
  </si>
  <si>
    <t>행정부대경비</t>
  </si>
  <si>
    <t>-돌보미기타수당 66,840원×20가족회≒1,336,840원 
-돌보미명절상여금 296,670원×15명×2회≒8,900,000원 
-돌보미연차수당 43,290원×15명×12회≒7,791,600원</t>
  </si>
  <si>
    <t>아이돌보미관리</t>
  </si>
  <si>
    <t>돌보미 건강검진 지원</t>
  </si>
  <si>
    <t xml:space="preserve">-돌보미 건강검진 지원 26,490원×10명회≒264,880원 </t>
  </si>
  <si>
    <t>아이돌보미보험료</t>
  </si>
  <si>
    <t>-돌보미퇴직적립금 93,720원×15명×12회≒16,868,890원 
-돌보미배상보험 12,600원×15명=189,000원 
-돌보미사회보험 131,410원×15명×12회≒23,654,420원</t>
  </si>
  <si>
    <t>돌보미교육비</t>
  </si>
  <si>
    <t xml:space="preserve">-현장실습 20,000원×30시간=600,000원 
-양성교육 300,000원×2명=600,000원 
-보수교육 180,000원×10명=1,800,000원 
　        90,000원×6명=540,000원 
-간담회 및 교육비 10,000원×25명=250,000원 </t>
  </si>
  <si>
    <t>돌보미관리수당</t>
  </si>
  <si>
    <t>-복무 및 처우관리지원 200,000원×12월=2,400,000원</t>
  </si>
  <si>
    <t>아이돌봄
서비스</t>
  </si>
  <si>
    <t>다문화가족
방문교육
사업</t>
  </si>
  <si>
    <t>결혼이민자
통번역
서비스
지원사업</t>
  </si>
  <si>
    <t>좋은부모되기
교육사업</t>
  </si>
  <si>
    <t>결혼이민자
직업훈련
교육</t>
  </si>
  <si>
    <t>다문화
청소년
진로지원</t>
  </si>
  <si>
    <t>-강사비 250,000원×2회=500,000원
-교통비 4,000원×77회=308,000원
-재료비 201,440원×2회=402,880원
-급량비 2,420원×10명×2회≒48,440원</t>
  </si>
  <si>
    <t>-급량비 29,190원×1회=29,190원 
-체험비 73,580원×20명×1회≒1,471,500원
-심리정서재활사업비 55,000원×20명×27회=29,700,000원 
-수용비 33,190원×1식=33,190원</t>
  </si>
  <si>
    <t>-급여 1,890,900원×12월=22,690,800원
-퇴직금 및 퇴직적립금 205,040원×12월=2,460,480원
-사회보험부담금 183,270원×12월=2,199,240원</t>
  </si>
  <si>
    <t xml:space="preserve">-여비 65,000원×2회=130,000원
-수용비 및 수수료 4,600원×1회=4,600원 </t>
  </si>
  <si>
    <t>-급여 2,746,840원×12월≒32,962,100원
-제수당 1,241,630원×2회=2,483,260원
-퇴직적립금 264,090원×12월≒3,169,120원
-사회보험부담금 272,500원×12월≒3,270,030원</t>
  </si>
  <si>
    <t>-여비 36,200원×5회=181,000원
-수용비 및 수수료 119,270원×7회=834,890원
-공공요금 170,000원×9회=1,530,000원
-기타운영비 161,7460원×12월≒1,937,500원</t>
  </si>
  <si>
    <t>-지도사급여 900,200원×4명×12월≒43,209,630원
-명절수당 350,000원×4명=1,400,000원
-연차수당43,540원×4명×12월≒20,89,840원
-퇴직적립금 77,930원×4명×12월≒3,740,740원
-사회보험부담금 84,600원×4명×12월≒4,060,560원
-교육비 223,600원×4명=894,400원
-회의비 67,080원×4명=268,320원
-회의진행 46,500원×4회=186,000원
-수시교육350,000원×1식=350,000원
-법정교육150,000원×1식=150,000원</t>
  </si>
  <si>
    <t>-교통비 4,000원×113회×12월≒5,428,600원
-통번역사출장비31,800원×7회≒222,620원
-수용비 및 수수료 322,380원×1식=322,380원
-공공요금 165,270원×7회≒1,156,910원
-기타운영비200,000원×1식=200,000원</t>
  </si>
  <si>
    <t>-급여 2,020,100원×8월≒16,160,780원
-제수당 730,040원×1회=730,040원
-퇴직적립금 176,700×8월≒1,413,610원
-사회보험부담금 210,860원×8월≒1,686,840원</t>
  </si>
  <si>
    <t>-여비 60,750원×6회≒364,520원
-수용비 및 수수료 200,000원×1식=200,000원
-기타운영비 1,591,800원×1식=1,591,800원</t>
  </si>
  <si>
    <t>-급여 1,883,400원×8월=15,067,200원 
-퇴직금 및 퇴직적립금 176,030원×8월≒1,408,220원 
-사회보험부담금 182,600원×8월≒1,460,840원</t>
  </si>
  <si>
    <t>-여비 50,400원×1회=50,400원 
-수용비 및 수수료 1,550원×1식=1,550원
-기타운영비 250,000원×1회=250,000원</t>
  </si>
  <si>
    <t>국내
문화체험
지원사업</t>
  </si>
  <si>
    <t>외국인
계절근로
프로그램
운영지원
사업</t>
  </si>
  <si>
    <t>인력운영사업</t>
  </si>
  <si>
    <t>-업무추진비 32,000원×1회=32,000원
-사무용품비 117,870원×3회≒353,600원
-비품임차료 88,000원×10회=880,000원
-기타수용비 132,140원×3회≒396,430원</t>
  </si>
  <si>
    <t>-전담인력 급여 1,794,710원×10월=17,947,110원
-사회보험 172,640원×10월≒1,726,350원</t>
  </si>
  <si>
    <t>글로벌
마을학당
운영</t>
  </si>
  <si>
    <t>시설비</t>
  </si>
  <si>
    <t>-자산취득비 7,330,000원×1식</t>
  </si>
  <si>
    <t>-퇴직연금, 소방점검 등 478,080원×12월≒5,736,940원</t>
  </si>
  <si>
    <t>-출장비 85,970원×12회≒1,031,610원</t>
  </si>
  <si>
    <t>-우편요금 등 71,120원×12월≒853,470원</t>
  </si>
  <si>
    <t>-배상책임보험 등 438,490원×1식=438,490원
-차량보험료 1,312,670원×1대=1,312,670원
-자동차세 35,790원×3회=107,370원</t>
  </si>
  <si>
    <t>차량비</t>
  </si>
  <si>
    <t>-차량유류비 68,070원×20회≒1,361,460원
-차량관리비 212,310원×8회≒1,698,500원</t>
  </si>
  <si>
    <t>-임대료(4층) 1,000,000원×1회=1,000,000원
-임대료(2, 3층) 900,000원×12회=10,800,000원
-기타운영비 1,351,150원×12월≒16,213,830원</t>
  </si>
  <si>
    <t>-회의 및 심사 50,000원×9회=450,000원
-회의진행 다과비 2,500원×2회×18명=90,000원
-회의진행 급량비 8,000원×1회×10명=80,000원</t>
  </si>
  <si>
    <t>-기관운영비 199,000원×1식=199,000원</t>
  </si>
  <si>
    <t>시설비 소계</t>
  </si>
  <si>
    <t>예비비 및 기타</t>
  </si>
  <si>
    <t>예비비
및 기타</t>
  </si>
  <si>
    <t>-전년도 이자 및 포인트 등 58,371,260원×1식=58,371,260원</t>
  </si>
  <si>
    <t>외국인계절근로프로그램</t>
  </si>
  <si>
    <t>기타보조금</t>
  </si>
  <si>
    <t>다문화가족실태조사</t>
  </si>
  <si>
    <t>후원금 수입 및 사용결과 보고서</t>
  </si>
  <si>
    <t>1. 후원금 수입명세서</t>
  </si>
  <si>
    <t>후원금종류</t>
  </si>
  <si>
    <t>후원자</t>
  </si>
  <si>
    <t>기타
내용</t>
  </si>
  <si>
    <t>금액</t>
  </si>
  <si>
    <t>2. 후원품 수입명세서</t>
  </si>
  <si>
    <t>품명</t>
  </si>
  <si>
    <t>상당
금액</t>
  </si>
  <si>
    <t>10개</t>
  </si>
  <si>
    <t>20개</t>
  </si>
  <si>
    <t>3개</t>
  </si>
  <si>
    <t>1건</t>
  </si>
  <si>
    <t>10박스</t>
  </si>
  <si>
    <t>24개</t>
  </si>
  <si>
    <t>15개</t>
  </si>
  <si>
    <t>47개</t>
  </si>
  <si>
    <t>55개</t>
  </si>
  <si>
    <t>59개</t>
  </si>
  <si>
    <t>5개</t>
  </si>
  <si>
    <t>250개</t>
  </si>
  <si>
    <t>120개</t>
  </si>
  <si>
    <t>300개</t>
  </si>
  <si>
    <t>2박스</t>
  </si>
  <si>
    <t>2개</t>
  </si>
  <si>
    <t>13박스</t>
  </si>
  <si>
    <t>1개</t>
  </si>
  <si>
    <t>2건</t>
  </si>
  <si>
    <t>30개</t>
  </si>
  <si>
    <t>132개</t>
  </si>
  <si>
    <t>2드럼</t>
  </si>
  <si>
    <t>14개</t>
  </si>
  <si>
    <t>N</t>
  </si>
  <si>
    <t>영리법인</t>
  </si>
  <si>
    <t>Y</t>
  </si>
  <si>
    <t>펄벅재단</t>
  </si>
  <si>
    <t>비영리법인</t>
  </si>
  <si>
    <t>모금자
기관여부</t>
  </si>
  <si>
    <t>떠먹는요거트</t>
  </si>
  <si>
    <t>후원자
구분</t>
  </si>
  <si>
    <t>수량/
단위</t>
  </si>
  <si>
    <t>발생
일자</t>
  </si>
  <si>
    <t>3. 후원금 사용명세서</t>
  </si>
  <si>
    <t>사용일자</t>
  </si>
  <si>
    <t>사용내역</t>
  </si>
  <si>
    <t>산출기준</t>
  </si>
  <si>
    <t>4. 후원품 사용명세서</t>
  </si>
  <si>
    <t>사용처</t>
  </si>
  <si>
    <t>상당금액</t>
  </si>
  <si>
    <t>6개</t>
  </si>
  <si>
    <t>밀가루, 햇반</t>
  </si>
  <si>
    <t>10개</t>
  </si>
  <si>
    <t>해당없음</t>
  </si>
  <si>
    <t>이주여성토론회참석자, 프로그램참여자</t>
  </si>
  <si>
    <t>5. 후원금 전용계좌</t>
  </si>
  <si>
    <t>금융기관 등의 명칭</t>
  </si>
  <si>
    <t>301-0002-7813-11</t>
  </si>
  <si>
    <t>결연후원
금품여부</t>
  </si>
  <si>
    <t>기부금
단체여부</t>
  </si>
  <si>
    <t>비영리
법인구분</t>
  </si>
  <si>
    <t>전라북도청</t>
  </si>
  <si>
    <t>공공기관</t>
  </si>
  <si>
    <t xml:space="preserve">                                                                                 기간 : 2020년 1월 1일부터
                                                                                          2020년 12월 31일까지</t>
  </si>
  <si>
    <t>예비비/기타</t>
  </si>
  <si>
    <t>2.정부보조금명세서</t>
  </si>
  <si>
    <t>3.후원품수입명세서 및 사용결과보고서</t>
  </si>
  <si>
    <t>4.인건비명세서</t>
  </si>
  <si>
    <t>5.사업비명세서</t>
  </si>
  <si>
    <t>6.기타비용명세서</t>
  </si>
  <si>
    <t>7.과목전용조서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</si>
</sst>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\▲#,##0"/>
    <numFmt numFmtId="181" formatCode="#,##0_ "/>
    <numFmt numFmtId="182" formatCode="0_ "/>
    <numFmt numFmtId="183" formatCode="[$-412]yyyy&quot;년&quot;\ m&quot;월&quot;\ d&quot;일&quot;\ dddd"/>
    <numFmt numFmtId="184" formatCode="[$-412]AM/PM\ h:mm:ss"/>
    <numFmt numFmtId="185" formatCode="000\-000"/>
    <numFmt numFmtId="186" formatCode="\-#,##0"/>
    <numFmt numFmtId="187" formatCode="#,##0_);[Red]\(#,##0\)"/>
    <numFmt numFmtId="188" formatCode="_-* #,##0_-;&quot;₩&quot;\!\-* #,##0_-;_-* &quot;-&quot;_-;_-@_-"/>
    <numFmt numFmtId="189" formatCode="#,##0,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1">
    <font>
      <sz val="10"/>
      <color indexed="8"/>
      <name val="굴림"/>
      <family val="3"/>
    </font>
    <font>
      <sz val="10"/>
      <name val="Arial"/>
      <family val="2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sz val="9"/>
      <color indexed="8"/>
      <name val="굴림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20"/>
      <name val="굴림체"/>
      <family val="3"/>
    </font>
    <font>
      <sz val="17"/>
      <name val="굴림체"/>
      <family val="3"/>
    </font>
    <font>
      <sz val="14"/>
      <name val="돋움"/>
      <family val="3"/>
    </font>
    <font>
      <b/>
      <sz val="13"/>
      <name val="굴림체"/>
      <family val="3"/>
    </font>
    <font>
      <sz val="14"/>
      <name val="굴림체"/>
      <family val="3"/>
    </font>
    <font>
      <sz val="13"/>
      <name val="굴림체"/>
      <family val="3"/>
    </font>
    <font>
      <b/>
      <sz val="20"/>
      <color indexed="8"/>
      <name val="굴림"/>
      <family val="3"/>
    </font>
    <font>
      <b/>
      <sz val="20"/>
      <color indexed="8"/>
      <name val="휴먼모음T"/>
      <family val="1"/>
    </font>
    <font>
      <b/>
      <sz val="26"/>
      <color indexed="8"/>
      <name val="휴먼모음T"/>
      <family val="1"/>
    </font>
    <font>
      <b/>
      <sz val="28"/>
      <color indexed="8"/>
      <name val="휴먼모음T"/>
      <family val="1"/>
    </font>
    <font>
      <sz val="10"/>
      <name val="굴림"/>
      <family val="3"/>
    </font>
    <font>
      <sz val="8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굴림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굴림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굴림"/>
      <family val="3"/>
    </font>
    <font>
      <sz val="9"/>
      <color theme="1"/>
      <name val="굴림"/>
      <family val="3"/>
    </font>
    <font>
      <sz val="9"/>
      <color rgb="FF000000"/>
      <name val="굴림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67">
      <alignment/>
      <protection/>
    </xf>
    <xf numFmtId="49" fontId="2" fillId="0" borderId="0" xfId="70" applyNumberFormat="1" applyFont="1" applyAlignment="1">
      <alignment horizontal="center" vertical="center" wrapText="1"/>
      <protection/>
    </xf>
    <xf numFmtId="0" fontId="0" fillId="0" borderId="0" xfId="70" applyAlignment="1">
      <alignment horizontal="center"/>
      <protection/>
    </xf>
    <xf numFmtId="49" fontId="2" fillId="0" borderId="0" xfId="70" applyNumberFormat="1" applyFont="1" applyAlignment="1">
      <alignment vertical="center" wrapText="1"/>
      <protection/>
    </xf>
    <xf numFmtId="0" fontId="0" fillId="0" borderId="0" xfId="68">
      <alignment/>
      <protection/>
    </xf>
    <xf numFmtId="0" fontId="8" fillId="0" borderId="0" xfId="68" applyFont="1" applyAlignment="1">
      <alignment horizontal="center" vertical="center"/>
      <protection/>
    </xf>
    <xf numFmtId="0" fontId="3" fillId="0" borderId="0" xfId="68" applyFont="1">
      <alignment/>
      <protection/>
    </xf>
    <xf numFmtId="49" fontId="9" fillId="0" borderId="0" xfId="68" applyNumberFormat="1" applyFont="1" applyAlignment="1">
      <alignment horizontal="center" vertical="center"/>
      <protection/>
    </xf>
    <xf numFmtId="0" fontId="10" fillId="0" borderId="0" xfId="68" applyFont="1">
      <alignment/>
      <protection/>
    </xf>
    <xf numFmtId="0" fontId="11" fillId="0" borderId="10" xfId="68" applyFont="1" applyBorder="1" applyAlignment="1">
      <alignment horizontal="center" vertical="center"/>
      <protection/>
    </xf>
    <xf numFmtId="0" fontId="12" fillId="0" borderId="0" xfId="68" applyFont="1">
      <alignment/>
      <protection/>
    </xf>
    <xf numFmtId="0" fontId="11" fillId="0" borderId="11" xfId="68" applyFont="1" applyBorder="1" applyAlignment="1">
      <alignment horizontal="center" vertical="center"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49" fontId="2" fillId="0" borderId="0" xfId="68" applyNumberFormat="1" applyFont="1" applyAlignment="1">
      <alignment vertical="center" wrapText="1"/>
      <protection/>
    </xf>
    <xf numFmtId="49" fontId="2" fillId="0" borderId="0" xfId="0" applyNumberFormat="1" applyFont="1" applyAlignment="1">
      <alignment vertical="center" wrapText="1"/>
    </xf>
    <xf numFmtId="0" fontId="14" fillId="0" borderId="0" xfId="68" applyFont="1" applyAlignment="1">
      <alignment/>
      <protection/>
    </xf>
    <xf numFmtId="0" fontId="15" fillId="0" borderId="0" xfId="68" applyFont="1" applyAlignment="1">
      <alignment vertical="center"/>
      <protection/>
    </xf>
    <xf numFmtId="0" fontId="15" fillId="0" borderId="0" xfId="68" applyFont="1" applyAlignment="1">
      <alignment horizontal="left" vertical="center"/>
      <protection/>
    </xf>
    <xf numFmtId="0" fontId="16" fillId="0" borderId="0" xfId="68" applyFont="1" applyAlignment="1">
      <alignment vertical="center"/>
      <protection/>
    </xf>
    <xf numFmtId="31" fontId="5" fillId="0" borderId="0" xfId="67" applyNumberFormat="1" applyFont="1" applyBorder="1" applyAlignment="1">
      <alignment horizontal="right" vertical="center" wrapText="1"/>
      <protection/>
    </xf>
    <xf numFmtId="0" fontId="0" fillId="0" borderId="0" xfId="67" applyFont="1">
      <alignment/>
      <protection/>
    </xf>
    <xf numFmtId="0" fontId="0" fillId="0" borderId="0" xfId="0" applyFont="1" applyAlignment="1">
      <alignment/>
    </xf>
    <xf numFmtId="49" fontId="0" fillId="0" borderId="0" xfId="67" applyNumberFormat="1" applyFont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horizontal="center"/>
      <protection/>
    </xf>
    <xf numFmtId="49" fontId="5" fillId="0" borderId="0" xfId="67" applyNumberFormat="1" applyFont="1" applyBorder="1" applyAlignment="1">
      <alignment horizontal="left" vertical="center" shrinkToFit="1"/>
      <protection/>
    </xf>
    <xf numFmtId="0" fontId="0" fillId="0" borderId="0" xfId="67" applyFont="1" applyAlignment="1">
      <alignment horizontal="center" shrinkToFit="1"/>
      <protection/>
    </xf>
    <xf numFmtId="0" fontId="0" fillId="0" borderId="0" xfId="67" applyFont="1" applyAlignment="1">
      <alignment shrinkToFit="1"/>
      <protection/>
    </xf>
    <xf numFmtId="49" fontId="17" fillId="0" borderId="0" xfId="70" applyNumberFormat="1" applyFont="1" applyBorder="1" applyAlignment="1">
      <alignment vertical="center" wrapText="1"/>
      <protection/>
    </xf>
    <xf numFmtId="49" fontId="18" fillId="0" borderId="14" xfId="67" applyNumberFormat="1" applyFont="1" applyFill="1" applyBorder="1" applyAlignment="1">
      <alignment horizontal="center" vertical="center" shrinkToFit="1"/>
      <protection/>
    </xf>
    <xf numFmtId="49" fontId="18" fillId="0" borderId="15" xfId="67" applyNumberFormat="1" applyFont="1" applyFill="1" applyBorder="1" applyAlignment="1">
      <alignment horizontal="center" vertical="center" shrinkToFit="1"/>
      <protection/>
    </xf>
    <xf numFmtId="49" fontId="18" fillId="0" borderId="16" xfId="71" applyNumberFormat="1" applyFont="1" applyFill="1" applyBorder="1" applyAlignment="1">
      <alignment horizontal="center" vertical="center" shrinkToFit="1"/>
      <protection/>
    </xf>
    <xf numFmtId="49" fontId="18" fillId="0" borderId="17" xfId="71" applyNumberFormat="1" applyFont="1" applyFill="1" applyBorder="1" applyAlignment="1">
      <alignment horizontal="center" vertical="center" shrinkToFit="1"/>
      <protection/>
    </xf>
    <xf numFmtId="49" fontId="18" fillId="0" borderId="18" xfId="71" applyNumberFormat="1" applyFont="1" applyFill="1" applyBorder="1" applyAlignment="1">
      <alignment horizontal="center" vertical="center" shrinkToFit="1"/>
      <protection/>
    </xf>
    <xf numFmtId="49" fontId="18" fillId="0" borderId="19" xfId="71" applyNumberFormat="1" applyFont="1" applyFill="1" applyBorder="1" applyAlignment="1">
      <alignment horizontal="center" vertical="center" shrinkToFit="1"/>
      <protection/>
    </xf>
    <xf numFmtId="49" fontId="18" fillId="0" borderId="15" xfId="71" applyNumberFormat="1" applyFont="1" applyFill="1" applyBorder="1" applyAlignment="1">
      <alignment horizontal="center" vertical="center" shrinkToFit="1"/>
      <protection/>
    </xf>
    <xf numFmtId="49" fontId="0" fillId="0" borderId="0" xfId="67" applyNumberFormat="1" applyFont="1" applyAlignment="1">
      <alignment horizontal="center" vertical="center" shrinkToFit="1"/>
      <protection/>
    </xf>
    <xf numFmtId="49" fontId="0" fillId="0" borderId="0" xfId="67" applyNumberFormat="1" applyFont="1" applyAlignment="1">
      <alignment horizontal="center" vertical="center" shrinkToFit="1"/>
      <protection/>
    </xf>
    <xf numFmtId="0" fontId="0" fillId="0" borderId="0" xfId="67" applyFont="1" applyAlignment="1">
      <alignment horizontal="center" shrinkToFit="1"/>
      <protection/>
    </xf>
    <xf numFmtId="177" fontId="0" fillId="0" borderId="0" xfId="48" applyFont="1" applyAlignment="1">
      <alignment/>
    </xf>
    <xf numFmtId="177" fontId="0" fillId="0" borderId="0" xfId="48" applyFont="1" applyAlignment="1">
      <alignment horizontal="center" vertical="center"/>
    </xf>
    <xf numFmtId="177" fontId="0" fillId="0" borderId="0" xfId="67" applyNumberFormat="1">
      <alignment/>
      <protection/>
    </xf>
    <xf numFmtId="181" fontId="0" fillId="0" borderId="0" xfId="67" applyNumberFormat="1">
      <alignment/>
      <protection/>
    </xf>
    <xf numFmtId="49" fontId="18" fillId="0" borderId="20" xfId="71" applyNumberFormat="1" applyFont="1" applyFill="1" applyBorder="1" applyAlignment="1">
      <alignment horizontal="center" vertical="center" shrinkToFit="1"/>
      <protection/>
    </xf>
    <xf numFmtId="41" fontId="0" fillId="0" borderId="0" xfId="48" applyNumberFormat="1" applyFont="1" applyAlignment="1">
      <alignment horizontal="center"/>
    </xf>
    <xf numFmtId="41" fontId="0" fillId="0" borderId="0" xfId="48" applyNumberFormat="1" applyFont="1" applyBorder="1" applyAlignment="1">
      <alignment horizontal="right" vertical="center" wrapText="1"/>
    </xf>
    <xf numFmtId="41" fontId="18" fillId="0" borderId="16" xfId="48" applyNumberFormat="1" applyFont="1" applyFill="1" applyBorder="1" applyAlignment="1">
      <alignment horizontal="right" vertical="center" shrinkToFit="1"/>
    </xf>
    <xf numFmtId="41" fontId="18" fillId="0" borderId="21" xfId="48" applyNumberFormat="1" applyFont="1" applyFill="1" applyBorder="1" applyAlignment="1">
      <alignment horizontal="right" vertical="center" shrinkToFit="1"/>
    </xf>
    <xf numFmtId="41" fontId="18" fillId="0" borderId="17" xfId="48" applyNumberFormat="1" applyFont="1" applyFill="1" applyBorder="1" applyAlignment="1">
      <alignment horizontal="right" vertical="center" shrinkToFit="1"/>
    </xf>
    <xf numFmtId="41" fontId="18" fillId="0" borderId="22" xfId="48" applyNumberFormat="1" applyFont="1" applyFill="1" applyBorder="1" applyAlignment="1">
      <alignment horizontal="right" vertical="center" shrinkToFit="1"/>
    </xf>
    <xf numFmtId="41" fontId="18" fillId="0" borderId="18" xfId="48" applyNumberFormat="1" applyFont="1" applyFill="1" applyBorder="1" applyAlignment="1">
      <alignment horizontal="right" vertical="center" shrinkToFit="1"/>
    </xf>
    <xf numFmtId="41" fontId="18" fillId="0" borderId="23" xfId="48" applyNumberFormat="1" applyFont="1" applyFill="1" applyBorder="1" applyAlignment="1">
      <alignment horizontal="right" vertical="center" shrinkToFit="1"/>
    </xf>
    <xf numFmtId="41" fontId="18" fillId="0" borderId="19" xfId="48" applyNumberFormat="1" applyFont="1" applyFill="1" applyBorder="1" applyAlignment="1">
      <alignment horizontal="right" vertical="center" shrinkToFit="1"/>
    </xf>
    <xf numFmtId="41" fontId="18" fillId="0" borderId="24" xfId="48" applyNumberFormat="1" applyFont="1" applyFill="1" applyBorder="1" applyAlignment="1">
      <alignment horizontal="right" vertical="center" shrinkToFit="1"/>
    </xf>
    <xf numFmtId="41" fontId="18" fillId="0" borderId="15" xfId="48" applyNumberFormat="1" applyFont="1" applyFill="1" applyBorder="1" applyAlignment="1">
      <alignment horizontal="right" vertical="center" shrinkToFit="1"/>
    </xf>
    <xf numFmtId="41" fontId="18" fillId="0" borderId="25" xfId="48" applyNumberFormat="1" applyFont="1" applyFill="1" applyBorder="1" applyAlignment="1">
      <alignment horizontal="right" vertical="center" shrinkToFit="1"/>
    </xf>
    <xf numFmtId="41" fontId="0" fillId="0" borderId="0" xfId="48" applyNumberFormat="1" applyFont="1" applyAlignment="1">
      <alignment horizontal="center"/>
    </xf>
    <xf numFmtId="41" fontId="0" fillId="0" borderId="0" xfId="48" applyNumberFormat="1" applyFont="1" applyBorder="1" applyAlignment="1">
      <alignment horizontal="right" vertical="center" wrapText="1"/>
    </xf>
    <xf numFmtId="41" fontId="0" fillId="0" borderId="17" xfId="48" applyNumberFormat="1" applyFont="1" applyBorder="1" applyAlignment="1">
      <alignment horizontal="center" vertical="center"/>
    </xf>
    <xf numFmtId="41" fontId="18" fillId="0" borderId="20" xfId="48" applyNumberFormat="1" applyFont="1" applyFill="1" applyBorder="1" applyAlignment="1">
      <alignment horizontal="right" vertical="center" shrinkToFit="1"/>
    </xf>
    <xf numFmtId="41" fontId="18" fillId="0" borderId="26" xfId="48" applyNumberFormat="1" applyFont="1" applyFill="1" applyBorder="1" applyAlignment="1">
      <alignment horizontal="right" vertical="center" shrinkToFit="1"/>
    </xf>
    <xf numFmtId="0" fontId="5" fillId="0" borderId="27" xfId="67" applyNumberFormat="1" applyFont="1" applyBorder="1" applyAlignment="1">
      <alignment horizontal="center" vertical="center" wrapText="1"/>
      <protection/>
    </xf>
    <xf numFmtId="181" fontId="57" fillId="0" borderId="17" xfId="71" applyNumberFormat="1" applyFont="1" applyBorder="1" applyAlignment="1">
      <alignment horizontal="right" vertical="center" wrapText="1"/>
      <protection/>
    </xf>
    <xf numFmtId="14" fontId="57" fillId="0" borderId="17" xfId="71" applyNumberFormat="1" applyFont="1" applyBorder="1" applyAlignment="1">
      <alignment horizontal="center" vertical="center" wrapText="1"/>
      <protection/>
    </xf>
    <xf numFmtId="181" fontId="57" fillId="0" borderId="16" xfId="71" applyNumberFormat="1" applyFont="1" applyBorder="1" applyAlignment="1">
      <alignment horizontal="right" vertical="center" wrapText="1"/>
      <protection/>
    </xf>
    <xf numFmtId="49" fontId="0" fillId="0" borderId="28" xfId="67" applyNumberFormat="1" applyFont="1" applyBorder="1" applyAlignment="1">
      <alignment horizontal="center" vertical="center" wrapText="1"/>
      <protection/>
    </xf>
    <xf numFmtId="49" fontId="0" fillId="0" borderId="29" xfId="67" applyNumberFormat="1" applyFont="1" applyBorder="1" applyAlignment="1">
      <alignment horizontal="center" vertical="center" wrapText="1"/>
      <protection/>
    </xf>
    <xf numFmtId="49" fontId="0" fillId="0" borderId="30" xfId="67" applyNumberFormat="1" applyFont="1" applyBorder="1" applyAlignment="1">
      <alignment horizontal="center" vertical="center" wrapText="1"/>
      <protection/>
    </xf>
    <xf numFmtId="0" fontId="5" fillId="0" borderId="31" xfId="67" applyNumberFormat="1" applyFont="1" applyBorder="1" applyAlignment="1">
      <alignment horizontal="center" vertical="center" wrapText="1"/>
      <protection/>
    </xf>
    <xf numFmtId="14" fontId="57" fillId="0" borderId="32" xfId="71" applyNumberFormat="1" applyFont="1" applyBorder="1" applyAlignment="1">
      <alignment horizontal="center" vertical="center" wrapText="1"/>
      <protection/>
    </xf>
    <xf numFmtId="49" fontId="5" fillId="0" borderId="32" xfId="67" applyNumberFormat="1" applyFont="1" applyBorder="1" applyAlignment="1">
      <alignment horizontal="center" vertical="center" wrapText="1"/>
      <protection/>
    </xf>
    <xf numFmtId="0" fontId="5" fillId="0" borderId="33" xfId="67" applyNumberFormat="1" applyFont="1" applyBorder="1" applyAlignment="1">
      <alignment horizontal="center" vertical="center" wrapText="1"/>
      <protection/>
    </xf>
    <xf numFmtId="49" fontId="5" fillId="0" borderId="19" xfId="67" applyNumberFormat="1" applyFont="1" applyBorder="1" applyAlignment="1">
      <alignment horizontal="center" vertical="center" wrapText="1"/>
      <protection/>
    </xf>
    <xf numFmtId="49" fontId="5" fillId="0" borderId="17" xfId="67" applyNumberFormat="1" applyFont="1" applyBorder="1" applyAlignment="1">
      <alignment horizontal="center" vertical="center" wrapText="1"/>
      <protection/>
    </xf>
    <xf numFmtId="49" fontId="5" fillId="0" borderId="17" xfId="67" applyNumberFormat="1" applyFont="1" applyBorder="1" applyAlignment="1">
      <alignment horizontal="left" vertical="center" wrapText="1"/>
      <protection/>
    </xf>
    <xf numFmtId="0" fontId="0" fillId="0" borderId="22" xfId="67" applyFont="1" applyBorder="1" applyAlignment="1">
      <alignment horizontal="center"/>
      <protection/>
    </xf>
    <xf numFmtId="49" fontId="5" fillId="0" borderId="16" xfId="67" applyNumberFormat="1" applyFont="1" applyBorder="1" applyAlignment="1">
      <alignment horizontal="center" vertical="center" wrapText="1"/>
      <protection/>
    </xf>
    <xf numFmtId="49" fontId="5" fillId="0" borderId="16" xfId="67" applyNumberFormat="1" applyFont="1" applyBorder="1" applyAlignment="1">
      <alignment horizontal="left" vertical="center" wrapText="1"/>
      <protection/>
    </xf>
    <xf numFmtId="0" fontId="0" fillId="0" borderId="21" xfId="67" applyFont="1" applyBorder="1" applyAlignment="1">
      <alignment horizontal="center"/>
      <protection/>
    </xf>
    <xf numFmtId="49" fontId="5" fillId="0" borderId="18" xfId="67" applyNumberFormat="1" applyFont="1" applyBorder="1" applyAlignment="1">
      <alignment horizontal="center" vertical="center" wrapText="1"/>
      <protection/>
    </xf>
    <xf numFmtId="181" fontId="57" fillId="0" borderId="18" xfId="71" applyNumberFormat="1" applyFont="1" applyBorder="1" applyAlignment="1">
      <alignment horizontal="right" vertical="center" wrapText="1"/>
      <protection/>
    </xf>
    <xf numFmtId="49" fontId="5" fillId="0" borderId="18" xfId="67" applyNumberFormat="1" applyFont="1" applyBorder="1" applyAlignment="1">
      <alignment horizontal="left" vertical="center" wrapText="1"/>
      <protection/>
    </xf>
    <xf numFmtId="0" fontId="0" fillId="0" borderId="23" xfId="67" applyFont="1" applyBorder="1" applyAlignment="1">
      <alignment horizontal="center"/>
      <protection/>
    </xf>
    <xf numFmtId="41" fontId="5" fillId="0" borderId="34" xfId="67" applyNumberFormat="1" applyFont="1" applyBorder="1" applyAlignment="1">
      <alignment horizontal="center" vertical="center" wrapText="1"/>
      <protection/>
    </xf>
    <xf numFmtId="49" fontId="0" fillId="0" borderId="35" xfId="67" applyNumberFormat="1" applyFont="1" applyBorder="1" applyAlignment="1">
      <alignment horizontal="center" vertical="center" wrapText="1"/>
      <protection/>
    </xf>
    <xf numFmtId="49" fontId="0" fillId="0" borderId="36" xfId="67" applyNumberFormat="1" applyFont="1" applyBorder="1" applyAlignment="1">
      <alignment horizontal="center" vertical="center" wrapText="1"/>
      <protection/>
    </xf>
    <xf numFmtId="49" fontId="0" fillId="0" borderId="37" xfId="67" applyNumberFormat="1" applyFont="1" applyBorder="1" applyAlignment="1">
      <alignment horizontal="center" vertical="center" wrapText="1"/>
      <protection/>
    </xf>
    <xf numFmtId="181" fontId="57" fillId="0" borderId="19" xfId="71" applyNumberFormat="1" applyFont="1" applyBorder="1" applyAlignment="1">
      <alignment horizontal="right" vertical="center" wrapText="1"/>
      <protection/>
    </xf>
    <xf numFmtId="49" fontId="5" fillId="0" borderId="19" xfId="67" applyNumberFormat="1" applyFont="1" applyBorder="1" applyAlignment="1">
      <alignment horizontal="left" vertical="center" wrapText="1"/>
      <protection/>
    </xf>
    <xf numFmtId="0" fontId="0" fillId="0" borderId="24" xfId="67" applyFont="1" applyBorder="1" applyAlignment="1">
      <alignment horizontal="center"/>
      <protection/>
    </xf>
    <xf numFmtId="0" fontId="0" fillId="0" borderId="22" xfId="67" applyFont="1" applyBorder="1" applyAlignment="1">
      <alignment horizontal="left"/>
      <protection/>
    </xf>
    <xf numFmtId="0" fontId="0" fillId="0" borderId="24" xfId="67" applyFont="1" applyBorder="1" applyAlignment="1">
      <alignment horizontal="left"/>
      <protection/>
    </xf>
    <xf numFmtId="181" fontId="57" fillId="0" borderId="20" xfId="71" applyNumberFormat="1" applyFont="1" applyBorder="1" applyAlignment="1">
      <alignment horizontal="right" vertical="center" wrapText="1"/>
      <protection/>
    </xf>
    <xf numFmtId="49" fontId="5" fillId="0" borderId="20" xfId="67" applyNumberFormat="1" applyFont="1" applyBorder="1" applyAlignment="1">
      <alignment horizontal="left" vertical="center" wrapText="1"/>
      <protection/>
    </xf>
    <xf numFmtId="0" fontId="0" fillId="0" borderId="26" xfId="67" applyFont="1" applyBorder="1" applyAlignment="1">
      <alignment horizontal="left"/>
      <protection/>
    </xf>
    <xf numFmtId="0" fontId="0" fillId="0" borderId="23" xfId="67" applyFont="1" applyBorder="1" applyAlignment="1">
      <alignment horizontal="left"/>
      <protection/>
    </xf>
    <xf numFmtId="14" fontId="57" fillId="0" borderId="17" xfId="71" applyNumberFormat="1" applyFont="1" applyBorder="1" applyAlignment="1">
      <alignment horizontal="center" vertical="center" wrapText="1"/>
      <protection/>
    </xf>
    <xf numFmtId="49" fontId="57" fillId="0" borderId="17" xfId="71" applyNumberFormat="1" applyFont="1" applyBorder="1" applyAlignment="1">
      <alignment horizontal="center" vertical="center" wrapText="1"/>
      <protection/>
    </xf>
    <xf numFmtId="49" fontId="5" fillId="0" borderId="38" xfId="67" applyNumberFormat="1" applyFont="1" applyBorder="1" applyAlignment="1">
      <alignment horizontal="center" vertical="center" wrapText="1"/>
      <protection/>
    </xf>
    <xf numFmtId="49" fontId="5" fillId="0" borderId="39" xfId="67" applyNumberFormat="1" applyFont="1" applyBorder="1" applyAlignment="1">
      <alignment horizontal="center" vertical="center" wrapText="1"/>
      <protection/>
    </xf>
    <xf numFmtId="181" fontId="57" fillId="0" borderId="39" xfId="71" applyNumberFormat="1" applyFont="1" applyBorder="1" applyAlignment="1">
      <alignment horizontal="right" vertical="center" wrapText="1"/>
      <protection/>
    </xf>
    <xf numFmtId="49" fontId="5" fillId="0" borderId="39" xfId="67" applyNumberFormat="1" applyFont="1" applyBorder="1" applyAlignment="1">
      <alignment horizontal="left" vertical="center" wrapText="1"/>
      <protection/>
    </xf>
    <xf numFmtId="0" fontId="0" fillId="0" borderId="40" xfId="67" applyFont="1" applyBorder="1" applyAlignment="1">
      <alignment horizontal="center"/>
      <protection/>
    </xf>
    <xf numFmtId="49" fontId="5" fillId="0" borderId="41" xfId="67" applyNumberFormat="1" applyFont="1" applyBorder="1" applyAlignment="1">
      <alignment horizontal="center" vertical="center" wrapText="1"/>
      <protection/>
    </xf>
    <xf numFmtId="181" fontId="57" fillId="0" borderId="41" xfId="71" applyNumberFormat="1" applyFont="1" applyBorder="1" applyAlignment="1">
      <alignment horizontal="right" vertical="center" wrapText="1"/>
      <protection/>
    </xf>
    <xf numFmtId="49" fontId="5" fillId="0" borderId="41" xfId="67" applyNumberFormat="1" applyFont="1" applyBorder="1" applyAlignment="1">
      <alignment horizontal="left" vertical="center" wrapText="1"/>
      <protection/>
    </xf>
    <xf numFmtId="0" fontId="0" fillId="0" borderId="42" xfId="67" applyFont="1" applyBorder="1" applyAlignment="1">
      <alignment horizontal="center"/>
      <protection/>
    </xf>
    <xf numFmtId="49" fontId="5" fillId="0" borderId="43" xfId="67" applyNumberFormat="1" applyFont="1" applyBorder="1" applyAlignment="1">
      <alignment horizontal="center" vertical="center" wrapText="1"/>
      <protection/>
    </xf>
    <xf numFmtId="49" fontId="5" fillId="0" borderId="44" xfId="67" applyNumberFormat="1" applyFont="1" applyBorder="1" applyAlignment="1">
      <alignment horizontal="center" vertical="center" wrapText="1"/>
      <protection/>
    </xf>
    <xf numFmtId="181" fontId="57" fillId="0" borderId="44" xfId="71" applyNumberFormat="1" applyFont="1" applyBorder="1" applyAlignment="1">
      <alignment horizontal="right" vertical="center" wrapText="1"/>
      <protection/>
    </xf>
    <xf numFmtId="49" fontId="5" fillId="0" borderId="44" xfId="67" applyNumberFormat="1" applyFont="1" applyBorder="1" applyAlignment="1">
      <alignment horizontal="left" vertical="center" wrapText="1"/>
      <protection/>
    </xf>
    <xf numFmtId="0" fontId="0" fillId="0" borderId="45" xfId="67" applyFont="1" applyBorder="1" applyAlignment="1">
      <alignment horizontal="center"/>
      <protection/>
    </xf>
    <xf numFmtId="181" fontId="57" fillId="0" borderId="46" xfId="71" applyNumberFormat="1" applyFont="1" applyBorder="1" applyAlignment="1">
      <alignment horizontal="right" vertical="center" wrapText="1"/>
      <protection/>
    </xf>
    <xf numFmtId="49" fontId="5" fillId="0" borderId="46" xfId="67" applyNumberFormat="1" applyFont="1" applyBorder="1" applyAlignment="1">
      <alignment horizontal="left" vertical="center" wrapText="1"/>
      <protection/>
    </xf>
    <xf numFmtId="0" fontId="0" fillId="0" borderId="47" xfId="67" applyFont="1" applyBorder="1" applyAlignment="1">
      <alignment horizontal="center"/>
      <protection/>
    </xf>
    <xf numFmtId="49" fontId="5" fillId="0" borderId="48" xfId="67" applyNumberFormat="1" applyFont="1" applyBorder="1" applyAlignment="1">
      <alignment horizontal="center" vertical="center" wrapText="1"/>
      <protection/>
    </xf>
    <xf numFmtId="49" fontId="5" fillId="0" borderId="49" xfId="67" applyNumberFormat="1" applyFont="1" applyBorder="1" applyAlignment="1">
      <alignment horizontal="center" vertical="center" wrapText="1"/>
      <protection/>
    </xf>
    <xf numFmtId="181" fontId="57" fillId="0" borderId="49" xfId="71" applyNumberFormat="1" applyFont="1" applyBorder="1" applyAlignment="1">
      <alignment horizontal="right" vertical="center" wrapText="1"/>
      <protection/>
    </xf>
    <xf numFmtId="49" fontId="5" fillId="0" borderId="49" xfId="67" applyNumberFormat="1" applyFont="1" applyBorder="1" applyAlignment="1">
      <alignment horizontal="left" vertical="center" wrapText="1"/>
      <protection/>
    </xf>
    <xf numFmtId="0" fontId="0" fillId="0" borderId="50" xfId="67" applyFont="1" applyBorder="1" applyAlignment="1">
      <alignment horizontal="center"/>
      <protection/>
    </xf>
    <xf numFmtId="49" fontId="5" fillId="0" borderId="18" xfId="67" applyNumberFormat="1" applyFont="1" applyBorder="1" applyAlignment="1">
      <alignment horizontal="left" vertical="center" shrinkToFit="1"/>
      <protection/>
    </xf>
    <xf numFmtId="41" fontId="0" fillId="0" borderId="20" xfId="48" applyNumberFormat="1" applyFont="1" applyBorder="1" applyAlignment="1">
      <alignment horizontal="center" vertical="center" shrinkToFit="1"/>
    </xf>
    <xf numFmtId="41" fontId="0" fillId="0" borderId="17" xfId="48" applyNumberFormat="1" applyFont="1" applyBorder="1" applyAlignment="1">
      <alignment horizontal="center" vertical="center" shrinkToFit="1"/>
    </xf>
    <xf numFmtId="49" fontId="5" fillId="0" borderId="0" xfId="67" applyNumberFormat="1" applyFont="1" applyFill="1" applyBorder="1" applyAlignment="1">
      <alignment horizontal="left" vertical="center" wrapText="1"/>
      <protection/>
    </xf>
    <xf numFmtId="177" fontId="0" fillId="0" borderId="0" xfId="48" applyFont="1" applyFill="1" applyAlignment="1">
      <alignment horizontal="right"/>
    </xf>
    <xf numFmtId="49" fontId="0" fillId="0" borderId="0" xfId="67" applyNumberFormat="1" applyFont="1" applyFill="1" applyBorder="1" applyAlignment="1">
      <alignment horizontal="right" vertical="center" wrapText="1"/>
      <protection/>
    </xf>
    <xf numFmtId="41" fontId="0" fillId="0" borderId="0" xfId="67" applyNumberFormat="1" applyFont="1" applyFill="1" applyBorder="1" applyAlignment="1">
      <alignment horizontal="right" vertical="center" wrapText="1"/>
      <protection/>
    </xf>
    <xf numFmtId="49" fontId="0" fillId="0" borderId="29" xfId="67" applyNumberFormat="1" applyFont="1" applyFill="1" applyBorder="1" applyAlignment="1">
      <alignment horizontal="center" vertical="center" wrapText="1"/>
      <protection/>
    </xf>
    <xf numFmtId="177" fontId="0" fillId="0" borderId="29" xfId="48" applyFont="1" applyFill="1" applyBorder="1" applyAlignment="1">
      <alignment horizontal="center" vertical="center" wrapText="1"/>
    </xf>
    <xf numFmtId="49" fontId="0" fillId="0" borderId="30" xfId="67" applyNumberFormat="1" applyFont="1" applyFill="1" applyBorder="1" applyAlignment="1">
      <alignment horizontal="center" vertical="center" wrapText="1"/>
      <protection/>
    </xf>
    <xf numFmtId="49" fontId="5" fillId="0" borderId="19" xfId="67" applyNumberFormat="1" applyFont="1" applyFill="1" applyBorder="1" applyAlignment="1">
      <alignment horizontal="center" vertical="center" wrapText="1"/>
      <protection/>
    </xf>
    <xf numFmtId="41" fontId="5" fillId="0" borderId="19" xfId="67" applyNumberFormat="1" applyFont="1" applyFill="1" applyBorder="1" applyAlignment="1">
      <alignment horizontal="center" vertical="center" wrapText="1"/>
      <protection/>
    </xf>
    <xf numFmtId="177" fontId="5" fillId="0" borderId="19" xfId="48" applyFont="1" applyFill="1" applyBorder="1" applyAlignment="1">
      <alignment horizontal="right" vertical="center" wrapText="1"/>
    </xf>
    <xf numFmtId="49" fontId="5" fillId="0" borderId="24" xfId="67" applyNumberFormat="1" applyFont="1" applyFill="1" applyBorder="1" applyAlignment="1">
      <alignment horizontal="left" vertical="center" wrapText="1"/>
      <protection/>
    </xf>
    <xf numFmtId="177" fontId="57" fillId="0" borderId="17" xfId="48" applyFont="1" applyFill="1" applyBorder="1" applyAlignment="1">
      <alignment horizontal="right" vertical="center" wrapText="1"/>
    </xf>
    <xf numFmtId="49" fontId="57" fillId="0" borderId="17" xfId="71" applyNumberFormat="1" applyFont="1" applyFill="1" applyBorder="1" applyAlignment="1">
      <alignment horizontal="center" vertical="center" wrapText="1"/>
      <protection/>
    </xf>
    <xf numFmtId="49" fontId="57" fillId="0" borderId="22" xfId="71" applyNumberFormat="1" applyFont="1" applyFill="1" applyBorder="1" applyAlignment="1">
      <alignment horizontal="left" vertical="center" wrapText="1"/>
      <protection/>
    </xf>
    <xf numFmtId="41" fontId="57" fillId="0" borderId="17" xfId="71" applyNumberFormat="1" applyFont="1" applyFill="1" applyBorder="1" applyAlignment="1">
      <alignment horizontal="center" vertical="center" wrapText="1"/>
      <protection/>
    </xf>
    <xf numFmtId="49" fontId="5" fillId="0" borderId="32" xfId="67" applyNumberFormat="1" applyFont="1" applyFill="1" applyBorder="1" applyAlignment="1">
      <alignment horizontal="center" vertical="center" wrapText="1"/>
      <protection/>
    </xf>
    <xf numFmtId="41" fontId="5" fillId="0" borderId="32" xfId="67" applyNumberFormat="1" applyFont="1" applyFill="1" applyBorder="1" applyAlignment="1">
      <alignment horizontal="center" vertical="center" wrapText="1"/>
      <protection/>
    </xf>
    <xf numFmtId="177" fontId="5" fillId="0" borderId="32" xfId="48" applyFont="1" applyFill="1" applyBorder="1" applyAlignment="1">
      <alignment horizontal="right" vertical="center" wrapText="1"/>
    </xf>
    <xf numFmtId="49" fontId="5" fillId="0" borderId="51" xfId="67" applyNumberFormat="1" applyFont="1" applyFill="1" applyBorder="1" applyAlignment="1">
      <alignment horizontal="left" vertical="center" wrapText="1"/>
      <protection/>
    </xf>
    <xf numFmtId="41" fontId="57" fillId="0" borderId="17" xfId="48" applyNumberFormat="1" applyFont="1" applyFill="1" applyBorder="1" applyAlignment="1">
      <alignment horizontal="right" vertical="center" wrapText="1"/>
    </xf>
    <xf numFmtId="177" fontId="57" fillId="0" borderId="32" xfId="48" applyFont="1" applyFill="1" applyBorder="1" applyAlignment="1">
      <alignment horizontal="right" vertical="center" wrapText="1"/>
    </xf>
    <xf numFmtId="49" fontId="57" fillId="0" borderId="32" xfId="71" applyNumberFormat="1" applyFont="1" applyFill="1" applyBorder="1" applyAlignment="1">
      <alignment horizontal="center" vertical="center" wrapText="1"/>
      <protection/>
    </xf>
    <xf numFmtId="49" fontId="57" fillId="0" borderId="51" xfId="71" applyNumberFormat="1" applyFont="1" applyFill="1" applyBorder="1" applyAlignment="1">
      <alignment horizontal="left" vertical="center" wrapText="1"/>
      <protection/>
    </xf>
    <xf numFmtId="0" fontId="0" fillId="0" borderId="0" xfId="67" applyFont="1" applyFill="1">
      <alignment/>
      <protection/>
    </xf>
    <xf numFmtId="49" fontId="5" fillId="0" borderId="39" xfId="67" applyNumberFormat="1" applyFont="1" applyBorder="1" applyAlignment="1">
      <alignment horizontal="left" vertical="center" wrapText="1"/>
      <protection/>
    </xf>
    <xf numFmtId="49" fontId="57" fillId="0" borderId="19" xfId="71" applyNumberFormat="1" applyFont="1" applyBorder="1" applyAlignment="1">
      <alignment horizontal="center" vertical="center" wrapText="1"/>
      <protection/>
    </xf>
    <xf numFmtId="49" fontId="57" fillId="0" borderId="18" xfId="71" applyNumberFormat="1" applyFont="1" applyBorder="1" applyAlignment="1">
      <alignment horizontal="center" vertical="center" wrapText="1"/>
      <protection/>
    </xf>
    <xf numFmtId="49" fontId="57" fillId="0" borderId="20" xfId="71" applyNumberFormat="1" applyFont="1" applyBorder="1" applyAlignment="1">
      <alignment horizontal="center" vertical="center" wrapText="1"/>
      <protection/>
    </xf>
    <xf numFmtId="49" fontId="57" fillId="0" borderId="0" xfId="71" applyNumberFormat="1" applyFont="1" applyBorder="1" applyAlignment="1">
      <alignment horizontal="center" vertical="center" shrinkToFit="1"/>
      <protection/>
    </xf>
    <xf numFmtId="0" fontId="58" fillId="0" borderId="0" xfId="0" applyFont="1" applyBorder="1" applyAlignment="1">
      <alignment horizontal="center" vertical="center" shrinkToFit="1"/>
    </xf>
    <xf numFmtId="49" fontId="0" fillId="0" borderId="0" xfId="67" applyNumberFormat="1" applyFont="1" applyBorder="1" applyAlignment="1">
      <alignment horizontal="left" vertical="center" shrinkToFit="1"/>
      <protection/>
    </xf>
    <xf numFmtId="31" fontId="5" fillId="0" borderId="0" xfId="67" applyNumberFormat="1" applyFont="1" applyBorder="1" applyAlignment="1">
      <alignment horizontal="center" vertical="center" shrinkToFit="1"/>
      <protection/>
    </xf>
    <xf numFmtId="0" fontId="0" fillId="0" borderId="0" xfId="67" applyAlignment="1">
      <alignment shrinkToFit="1"/>
      <protection/>
    </xf>
    <xf numFmtId="0" fontId="57" fillId="0" borderId="0" xfId="71" applyFont="1" applyBorder="1" applyAlignment="1">
      <alignment horizontal="center" vertical="center" shrinkToFit="1"/>
      <protection/>
    </xf>
    <xf numFmtId="0" fontId="0" fillId="0" borderId="0" xfId="67" applyFont="1" applyBorder="1" applyAlignment="1">
      <alignment horizontal="center" shrinkToFit="1"/>
      <protection/>
    </xf>
    <xf numFmtId="0" fontId="0" fillId="0" borderId="22" xfId="67" applyFont="1" applyBorder="1" applyAlignment="1">
      <alignment horizontal="center" shrinkToFit="1"/>
      <protection/>
    </xf>
    <xf numFmtId="0" fontId="0" fillId="0" borderId="25" xfId="67" applyFont="1" applyBorder="1" applyAlignment="1">
      <alignment horizontal="center" shrinkToFit="1"/>
      <protection/>
    </xf>
    <xf numFmtId="0" fontId="0" fillId="0" borderId="52" xfId="67" applyFont="1" applyBorder="1" applyAlignment="1">
      <alignment horizontal="center" vertical="center"/>
      <protection/>
    </xf>
    <xf numFmtId="0" fontId="0" fillId="0" borderId="53" xfId="67" applyFont="1" applyBorder="1" applyAlignment="1">
      <alignment horizontal="center" vertical="center" shrinkToFit="1"/>
      <protection/>
    </xf>
    <xf numFmtId="0" fontId="13" fillId="0" borderId="54" xfId="68" applyFont="1" applyBorder="1" applyAlignment="1">
      <alignment horizontal="left" vertical="center" indent="1"/>
      <protection/>
    </xf>
    <xf numFmtId="0" fontId="13" fillId="0" borderId="55" xfId="68" applyFont="1" applyBorder="1" applyAlignment="1">
      <alignment horizontal="left" vertical="center" indent="1"/>
      <protection/>
    </xf>
    <xf numFmtId="0" fontId="13" fillId="0" borderId="56" xfId="68" applyFont="1" applyBorder="1">
      <alignment/>
      <protection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57" xfId="0" applyNumberFormat="1" applyFont="1" applyBorder="1" applyAlignment="1">
      <alignment horizontal="center" vertical="center" shrinkToFit="1"/>
    </xf>
    <xf numFmtId="49" fontId="0" fillId="0" borderId="58" xfId="0" applyNumberFormat="1" applyFont="1" applyBorder="1" applyAlignment="1">
      <alignment horizontal="center" vertical="center" shrinkToFit="1"/>
    </xf>
    <xf numFmtId="49" fontId="59" fillId="0" borderId="17" xfId="71" applyNumberFormat="1" applyFont="1" applyBorder="1" applyAlignment="1">
      <alignment horizontal="center" vertical="center" shrinkToFit="1"/>
      <protection/>
    </xf>
    <xf numFmtId="177" fontId="59" fillId="0" borderId="16" xfId="48" applyFont="1" applyBorder="1" applyAlignment="1">
      <alignment horizontal="right" vertical="center" shrinkToFit="1"/>
    </xf>
    <xf numFmtId="41" fontId="59" fillId="0" borderId="21" xfId="48" applyNumberFormat="1" applyFont="1" applyBorder="1" applyAlignment="1">
      <alignment horizontal="right" vertical="center" shrinkToFit="1"/>
    </xf>
    <xf numFmtId="49" fontId="59" fillId="0" borderId="59" xfId="71" applyNumberFormat="1" applyFont="1" applyBorder="1" applyAlignment="1">
      <alignment horizontal="center" vertical="center" shrinkToFit="1"/>
      <protection/>
    </xf>
    <xf numFmtId="49" fontId="59" fillId="0" borderId="16" xfId="71" applyNumberFormat="1" applyFont="1" applyBorder="1" applyAlignment="1">
      <alignment horizontal="center" vertical="center" shrinkToFit="1"/>
      <protection/>
    </xf>
    <xf numFmtId="49" fontId="0" fillId="0" borderId="27" xfId="0" applyNumberFormat="1" applyFont="1" applyBorder="1" applyAlignment="1">
      <alignment horizontal="center" vertical="center" shrinkToFit="1"/>
    </xf>
    <xf numFmtId="177" fontId="59" fillId="0" borderId="17" xfId="48" applyFont="1" applyBorder="1" applyAlignment="1">
      <alignment horizontal="right" vertical="center" shrinkToFit="1"/>
    </xf>
    <xf numFmtId="41" fontId="59" fillId="0" borderId="22" xfId="48" applyNumberFormat="1" applyFont="1" applyBorder="1" applyAlignment="1">
      <alignment horizontal="right" vertical="center" shrinkToFit="1"/>
    </xf>
    <xf numFmtId="49" fontId="59" fillId="0" borderId="60" xfId="71" applyNumberFormat="1" applyFont="1" applyBorder="1" applyAlignment="1">
      <alignment horizontal="center" vertical="center" shrinkToFit="1"/>
      <protection/>
    </xf>
    <xf numFmtId="49" fontId="0" fillId="0" borderId="61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shrinkToFit="1"/>
    </xf>
    <xf numFmtId="177" fontId="0" fillId="0" borderId="18" xfId="48" applyFont="1" applyBorder="1" applyAlignment="1">
      <alignment horizontal="right" vertical="center" shrinkToFit="1"/>
    </xf>
    <xf numFmtId="41" fontId="0" fillId="0" borderId="23" xfId="48" applyNumberFormat="1" applyFont="1" applyBorder="1" applyAlignment="1">
      <alignment horizontal="right" vertical="center" shrinkToFit="1"/>
    </xf>
    <xf numFmtId="49" fontId="59" fillId="0" borderId="18" xfId="71" applyNumberFormat="1" applyFont="1" applyBorder="1" applyAlignment="1">
      <alignment horizontal="center" vertical="center" shrinkToFit="1"/>
      <protection/>
    </xf>
    <xf numFmtId="177" fontId="59" fillId="0" borderId="18" xfId="48" applyFont="1" applyBorder="1" applyAlignment="1">
      <alignment horizontal="right" vertical="center" shrinkToFit="1"/>
    </xf>
    <xf numFmtId="41" fontId="59" fillId="0" borderId="23" xfId="48" applyNumberFormat="1" applyFont="1" applyBorder="1" applyAlignment="1">
      <alignment horizontal="right" vertical="center" shrinkToFit="1"/>
    </xf>
    <xf numFmtId="177" fontId="0" fillId="0" borderId="34" xfId="48" applyFont="1" applyBorder="1" applyAlignment="1">
      <alignment horizontal="right" vertical="center" shrinkToFit="1"/>
    </xf>
    <xf numFmtId="41" fontId="0" fillId="0" borderId="62" xfId="48" applyNumberFormat="1" applyFont="1" applyBorder="1" applyAlignment="1">
      <alignment horizontal="right" vertical="center" shrinkToFit="1"/>
    </xf>
    <xf numFmtId="0" fontId="59" fillId="0" borderId="52" xfId="71" applyFont="1" applyBorder="1" applyAlignment="1">
      <alignment horizontal="center" vertical="center" shrinkToFit="1"/>
      <protection/>
    </xf>
    <xf numFmtId="0" fontId="60" fillId="0" borderId="63" xfId="0" applyFont="1" applyBorder="1" applyAlignment="1">
      <alignment horizontal="center" vertical="center" shrinkToFit="1"/>
    </xf>
    <xf numFmtId="49" fontId="59" fillId="0" borderId="63" xfId="71" applyNumberFormat="1" applyFont="1" applyBorder="1" applyAlignment="1">
      <alignment horizontal="center" vertical="center" shrinkToFit="1"/>
      <protection/>
    </xf>
    <xf numFmtId="49" fontId="59" fillId="0" borderId="53" xfId="71" applyNumberFormat="1" applyFont="1" applyBorder="1" applyAlignment="1">
      <alignment horizontal="center" vertical="center" shrinkToFit="1"/>
      <protection/>
    </xf>
    <xf numFmtId="0" fontId="59" fillId="0" borderId="33" xfId="71" applyFont="1" applyBorder="1" applyAlignment="1">
      <alignment horizontal="center" vertical="center" shrinkToFit="1"/>
      <protection/>
    </xf>
    <xf numFmtId="0" fontId="60" fillId="0" borderId="19" xfId="0" applyFont="1" applyBorder="1" applyAlignment="1">
      <alignment horizontal="center" vertical="center" shrinkToFit="1"/>
    </xf>
    <xf numFmtId="49" fontId="59" fillId="0" borderId="19" xfId="71" applyNumberFormat="1" applyFont="1" applyBorder="1" applyAlignment="1">
      <alignment horizontal="center" vertical="center" shrinkToFit="1"/>
      <protection/>
    </xf>
    <xf numFmtId="49" fontId="59" fillId="0" borderId="24" xfId="71" applyNumberFormat="1" applyFont="1" applyBorder="1" applyAlignment="1">
      <alignment horizontal="center" vertical="center" shrinkToFit="1"/>
      <protection/>
    </xf>
    <xf numFmtId="0" fontId="59" fillId="0" borderId="27" xfId="71" applyFont="1" applyBorder="1" applyAlignment="1">
      <alignment horizontal="center" vertical="center" shrinkToFit="1"/>
      <protection/>
    </xf>
    <xf numFmtId="0" fontId="60" fillId="0" borderId="17" xfId="0" applyFont="1" applyBorder="1" applyAlignment="1">
      <alignment horizontal="center" vertical="center" shrinkToFit="1"/>
    </xf>
    <xf numFmtId="49" fontId="59" fillId="0" borderId="22" xfId="71" applyNumberFormat="1" applyFont="1" applyBorder="1" applyAlignment="1">
      <alignment horizontal="center" vertical="center" shrinkToFit="1"/>
      <protection/>
    </xf>
    <xf numFmtId="0" fontId="60" fillId="0" borderId="22" xfId="0" applyFont="1" applyBorder="1" applyAlignment="1">
      <alignment horizontal="center" vertical="center" shrinkToFit="1"/>
    </xf>
    <xf numFmtId="0" fontId="59" fillId="0" borderId="14" xfId="71" applyFont="1" applyBorder="1" applyAlignment="1">
      <alignment horizontal="center" vertical="center" shrinkToFit="1"/>
      <protection/>
    </xf>
    <xf numFmtId="0" fontId="60" fillId="0" borderId="15" xfId="0" applyFont="1" applyBorder="1" applyAlignment="1">
      <alignment horizontal="center" vertical="center" shrinkToFit="1"/>
    </xf>
    <xf numFmtId="49" fontId="59" fillId="0" borderId="15" xfId="71" applyNumberFormat="1" applyFont="1" applyBorder="1" applyAlignment="1">
      <alignment horizontal="center" vertical="center" shrinkToFit="1"/>
      <protection/>
    </xf>
    <xf numFmtId="0" fontId="59" fillId="0" borderId="64" xfId="71" applyFont="1" applyBorder="1" applyAlignment="1">
      <alignment horizontal="center" vertical="center" shrinkToFit="1"/>
      <protection/>
    </xf>
    <xf numFmtId="0" fontId="60" fillId="0" borderId="34" xfId="0" applyFont="1" applyBorder="1" applyAlignment="1">
      <alignment horizontal="center" vertical="center" shrinkToFit="1"/>
    </xf>
    <xf numFmtId="0" fontId="60" fillId="0" borderId="34" xfId="0" applyFont="1" applyBorder="1" applyAlignment="1">
      <alignment vertical="center" shrinkToFit="1"/>
    </xf>
    <xf numFmtId="0" fontId="59" fillId="0" borderId="33" xfId="71" applyFont="1" applyBorder="1" applyAlignment="1">
      <alignment horizontal="center" vertical="center" wrapText="1"/>
      <protection/>
    </xf>
    <xf numFmtId="0" fontId="60" fillId="0" borderId="19" xfId="0" applyFont="1" applyBorder="1" applyAlignment="1">
      <alignment horizontal="center" vertical="center" wrapText="1" shrinkToFit="1"/>
    </xf>
    <xf numFmtId="49" fontId="59" fillId="0" borderId="24" xfId="71" applyNumberFormat="1" applyFont="1" applyBorder="1" applyAlignment="1">
      <alignment horizontal="center" vertical="center" wrapText="1" shrinkToFit="1"/>
      <protection/>
    </xf>
    <xf numFmtId="0" fontId="59" fillId="0" borderId="27" xfId="71" applyFont="1" applyBorder="1" applyAlignment="1">
      <alignment horizontal="center" vertical="center" wrapText="1"/>
      <protection/>
    </xf>
    <xf numFmtId="0" fontId="60" fillId="0" borderId="17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 shrinkToFit="1"/>
    </xf>
    <xf numFmtId="49" fontId="59" fillId="0" borderId="22" xfId="71" applyNumberFormat="1" applyFont="1" applyBorder="1" applyAlignment="1">
      <alignment horizontal="center" vertical="center" wrapText="1" shrinkToFit="1"/>
      <protection/>
    </xf>
    <xf numFmtId="0" fontId="0" fillId="0" borderId="17" xfId="67" applyFont="1" applyBorder="1" applyAlignment="1">
      <alignment horizontal="center" vertical="center" wrapText="1" shrinkToFit="1"/>
      <protection/>
    </xf>
    <xf numFmtId="0" fontId="0" fillId="0" borderId="22" xfId="67" applyFont="1" applyBorder="1" applyAlignment="1">
      <alignment horizontal="center" vertical="center" wrapText="1" shrinkToFit="1"/>
      <protection/>
    </xf>
    <xf numFmtId="0" fontId="59" fillId="0" borderId="14" xfId="71" applyFont="1" applyBorder="1" applyAlignment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 shrinkToFit="1"/>
    </xf>
    <xf numFmtId="0" fontId="0" fillId="0" borderId="15" xfId="67" applyFont="1" applyBorder="1" applyAlignment="1">
      <alignment horizontal="center" vertical="center" wrapText="1" shrinkToFit="1"/>
      <protection/>
    </xf>
    <xf numFmtId="0" fontId="0" fillId="0" borderId="25" xfId="67" applyFont="1" applyBorder="1" applyAlignment="1">
      <alignment horizontal="center" vertical="center" wrapText="1" shrinkToFit="1"/>
      <protection/>
    </xf>
    <xf numFmtId="0" fontId="0" fillId="0" borderId="15" xfId="67" applyFont="1" applyBorder="1" applyAlignment="1">
      <alignment horizontal="center" vertical="center" shrinkToFit="1"/>
      <protection/>
    </xf>
    <xf numFmtId="49" fontId="5" fillId="0" borderId="65" xfId="0" applyNumberFormat="1" applyFont="1" applyBorder="1" applyAlignment="1">
      <alignment horizontal="center" vertical="center" wrapText="1" shrinkToFit="1"/>
    </xf>
    <xf numFmtId="0" fontId="13" fillId="0" borderId="66" xfId="68" applyFont="1" applyBorder="1" applyAlignment="1">
      <alignment horizontal="left" vertical="center" indent="1"/>
      <protection/>
    </xf>
    <xf numFmtId="0" fontId="13" fillId="0" borderId="67" xfId="68" applyFont="1" applyBorder="1" applyAlignment="1">
      <alignment horizontal="left" vertical="center" indent="1"/>
      <protection/>
    </xf>
    <xf numFmtId="0" fontId="13" fillId="0" borderId="68" xfId="68" applyFont="1" applyBorder="1" applyAlignment="1">
      <alignment horizontal="left" vertical="center" indent="1"/>
      <protection/>
    </xf>
    <xf numFmtId="0" fontId="13" fillId="0" borderId="69" xfId="68" applyFont="1" applyBorder="1" applyAlignment="1">
      <alignment horizontal="left" vertical="center" indent="1"/>
      <protection/>
    </xf>
    <xf numFmtId="0" fontId="11" fillId="0" borderId="70" xfId="68" applyFont="1" applyBorder="1" applyAlignment="1">
      <alignment horizontal="center" vertical="center"/>
      <protection/>
    </xf>
    <xf numFmtId="0" fontId="11" fillId="0" borderId="71" xfId="68" applyFont="1" applyBorder="1" applyAlignment="1">
      <alignment horizontal="center" vertical="center"/>
      <protection/>
    </xf>
    <xf numFmtId="49" fontId="17" fillId="0" borderId="72" xfId="70" applyNumberFormat="1" applyFont="1" applyBorder="1" applyAlignment="1">
      <alignment horizontal="center" vertical="center" wrapText="1"/>
      <protection/>
    </xf>
    <xf numFmtId="0" fontId="11" fillId="0" borderId="73" xfId="68" applyFont="1" applyBorder="1" applyAlignment="1">
      <alignment horizontal="center" vertical="center"/>
      <protection/>
    </xf>
    <xf numFmtId="0" fontId="13" fillId="0" borderId="74" xfId="68" applyFont="1" applyBorder="1" applyAlignment="1">
      <alignment horizontal="center" vertical="center" wrapText="1"/>
      <protection/>
    </xf>
    <xf numFmtId="0" fontId="13" fillId="0" borderId="75" xfId="68" applyFont="1" applyBorder="1" applyAlignment="1">
      <alignment horizontal="center" vertical="center" wrapText="1"/>
      <protection/>
    </xf>
    <xf numFmtId="0" fontId="13" fillId="0" borderId="76" xfId="68" applyFont="1" applyBorder="1" applyAlignment="1">
      <alignment horizontal="center" vertical="center" wrapText="1"/>
      <protection/>
    </xf>
    <xf numFmtId="0" fontId="13" fillId="0" borderId="77" xfId="68" applyFont="1" applyBorder="1" applyAlignment="1">
      <alignment horizontal="center" vertical="center" wrapText="1"/>
      <protection/>
    </xf>
    <xf numFmtId="0" fontId="13" fillId="0" borderId="78" xfId="68" applyFont="1" applyBorder="1" applyAlignment="1">
      <alignment horizontal="center" vertical="center" wrapText="1"/>
      <protection/>
    </xf>
    <xf numFmtId="0" fontId="13" fillId="0" borderId="79" xfId="68" applyFont="1" applyBorder="1" applyAlignment="1">
      <alignment horizontal="center" vertical="center" wrapText="1"/>
      <protection/>
    </xf>
    <xf numFmtId="49" fontId="9" fillId="0" borderId="0" xfId="68" applyNumberFormat="1" applyFont="1" applyAlignment="1">
      <alignment horizontal="center" vertical="center"/>
      <protection/>
    </xf>
    <xf numFmtId="0" fontId="3" fillId="0" borderId="0" xfId="68" applyFont="1" applyAlignment="1">
      <alignment horizontal="center" vertical="center"/>
      <protection/>
    </xf>
    <xf numFmtId="0" fontId="13" fillId="0" borderId="80" xfId="68" applyFont="1" applyBorder="1" applyAlignment="1">
      <alignment horizontal="left" vertical="center" indent="1"/>
      <protection/>
    </xf>
    <xf numFmtId="0" fontId="13" fillId="0" borderId="81" xfId="68" applyFont="1" applyBorder="1" applyAlignment="1">
      <alignment horizontal="left" vertical="center" indent="1"/>
      <protection/>
    </xf>
    <xf numFmtId="49" fontId="14" fillId="0" borderId="0" xfId="68" applyNumberFormat="1" applyFont="1" applyBorder="1" applyAlignment="1">
      <alignment horizontal="center" vertical="center" wrapText="1"/>
      <protection/>
    </xf>
    <xf numFmtId="49" fontId="14" fillId="0" borderId="0" xfId="68" applyNumberFormat="1" applyFont="1" applyBorder="1" applyAlignment="1">
      <alignment horizontal="center" vertical="center" wrapText="1"/>
      <protection/>
    </xf>
    <xf numFmtId="49" fontId="0" fillId="0" borderId="0" xfId="68" applyNumberFormat="1" applyFont="1" applyBorder="1" applyAlignment="1">
      <alignment horizontal="right" vertical="center" wrapText="1"/>
      <protection/>
    </xf>
    <xf numFmtId="49" fontId="0" fillId="0" borderId="64" xfId="0" applyNumberFormat="1" applyFont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38" xfId="0" applyNumberFormat="1" applyFont="1" applyBorder="1" applyAlignment="1">
      <alignment horizontal="center" vertical="center" shrinkToFit="1"/>
    </xf>
    <xf numFmtId="49" fontId="0" fillId="0" borderId="83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49" fontId="18" fillId="0" borderId="31" xfId="71" applyNumberFormat="1" applyFont="1" applyFill="1" applyBorder="1" applyAlignment="1">
      <alignment horizontal="center" vertical="center" shrinkToFit="1"/>
      <protection/>
    </xf>
    <xf numFmtId="49" fontId="18" fillId="0" borderId="32" xfId="71" applyNumberFormat="1" applyFont="1" applyFill="1" applyBorder="1" applyAlignment="1">
      <alignment horizontal="center" vertical="center" shrinkToFit="1"/>
      <protection/>
    </xf>
    <xf numFmtId="49" fontId="18" fillId="0" borderId="16" xfId="71" applyNumberFormat="1" applyFont="1" applyFill="1" applyBorder="1" applyAlignment="1">
      <alignment horizontal="center" vertical="center" shrinkToFit="1"/>
      <protection/>
    </xf>
    <xf numFmtId="49" fontId="18" fillId="0" borderId="17" xfId="71" applyNumberFormat="1" applyFont="1" applyFill="1" applyBorder="1" applyAlignment="1">
      <alignment horizontal="center" vertical="center" shrinkToFit="1"/>
      <protection/>
    </xf>
    <xf numFmtId="0" fontId="18" fillId="0" borderId="31" xfId="71" applyFont="1" applyFill="1" applyBorder="1" applyAlignment="1">
      <alignment horizontal="center" vertical="center" shrinkToFit="1"/>
      <protection/>
    </xf>
    <xf numFmtId="0" fontId="18" fillId="0" borderId="52" xfId="71" applyFont="1" applyFill="1" applyBorder="1" applyAlignment="1">
      <alignment horizontal="center" vertical="center" shrinkToFit="1"/>
      <protection/>
    </xf>
    <xf numFmtId="0" fontId="18" fillId="0" borderId="32" xfId="71" applyFont="1" applyFill="1" applyBorder="1" applyAlignment="1">
      <alignment horizontal="center" vertical="center" shrinkToFit="1"/>
      <protection/>
    </xf>
    <xf numFmtId="0" fontId="18" fillId="0" borderId="63" xfId="71" applyFont="1" applyFill="1" applyBorder="1" applyAlignment="1">
      <alignment horizontal="center" vertical="center" shrinkToFit="1"/>
      <protection/>
    </xf>
    <xf numFmtId="49" fontId="18" fillId="0" borderId="17" xfId="71" applyNumberFormat="1" applyFont="1" applyFill="1" applyBorder="1" applyAlignment="1">
      <alignment horizontal="center" vertical="center" wrapText="1" shrinkToFit="1"/>
      <protection/>
    </xf>
    <xf numFmtId="49" fontId="18" fillId="0" borderId="15" xfId="71" applyNumberFormat="1" applyFont="1" applyFill="1" applyBorder="1" applyAlignment="1">
      <alignment horizontal="center" vertical="center" shrinkToFit="1"/>
      <protection/>
    </xf>
    <xf numFmtId="0" fontId="18" fillId="0" borderId="16" xfId="71" applyFont="1" applyFill="1" applyBorder="1" applyAlignment="1">
      <alignment horizontal="center" vertical="center" shrinkToFit="1"/>
      <protection/>
    </xf>
    <xf numFmtId="0" fontId="18" fillId="0" borderId="35" xfId="71" applyFont="1" applyFill="1" applyBorder="1" applyAlignment="1">
      <alignment horizontal="center" vertical="center" shrinkToFit="1"/>
      <protection/>
    </xf>
    <xf numFmtId="0" fontId="18" fillId="0" borderId="36" xfId="71" applyFont="1" applyFill="1" applyBorder="1" applyAlignment="1">
      <alignment horizontal="center" vertical="center" shrinkToFit="1"/>
      <protection/>
    </xf>
    <xf numFmtId="49" fontId="18" fillId="0" borderId="20" xfId="71" applyNumberFormat="1" applyFont="1" applyFill="1" applyBorder="1" applyAlignment="1">
      <alignment horizontal="center" vertical="center" shrinkToFit="1"/>
      <protection/>
    </xf>
    <xf numFmtId="49" fontId="18" fillId="0" borderId="20" xfId="71" applyNumberFormat="1" applyFont="1" applyFill="1" applyBorder="1" applyAlignment="1">
      <alignment horizontal="center" vertical="center" wrapText="1" shrinkToFit="1"/>
      <protection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0" fillId="0" borderId="0" xfId="67" applyNumberFormat="1" applyFont="1" applyAlignment="1">
      <alignment horizontal="left" vertical="center" wrapText="1"/>
      <protection/>
    </xf>
    <xf numFmtId="49" fontId="18" fillId="0" borderId="38" xfId="67" applyNumberFormat="1" applyFont="1" applyFill="1" applyBorder="1" applyAlignment="1">
      <alignment horizontal="center" vertical="center" shrinkToFit="1"/>
      <protection/>
    </xf>
    <xf numFmtId="49" fontId="18" fillId="0" borderId="20" xfId="67" applyNumberFormat="1" applyFont="1" applyFill="1" applyBorder="1" applyAlignment="1">
      <alignment horizontal="center" vertical="center" shrinkToFit="1"/>
      <protection/>
    </xf>
    <xf numFmtId="49" fontId="18" fillId="0" borderId="15" xfId="67" applyNumberFormat="1" applyFont="1" applyFill="1" applyBorder="1" applyAlignment="1">
      <alignment horizontal="center" vertical="center" shrinkToFit="1"/>
      <protection/>
    </xf>
    <xf numFmtId="41" fontId="18" fillId="0" borderId="20" xfId="48" applyNumberFormat="1" applyFont="1" applyFill="1" applyBorder="1" applyAlignment="1">
      <alignment horizontal="center" vertical="center" shrinkToFit="1"/>
    </xf>
    <xf numFmtId="41" fontId="18" fillId="0" borderId="15" xfId="48" applyNumberFormat="1" applyFont="1" applyFill="1" applyBorder="1" applyAlignment="1">
      <alignment horizontal="center" vertical="center" shrinkToFit="1"/>
    </xf>
    <xf numFmtId="41" fontId="18" fillId="0" borderId="26" xfId="48" applyNumberFormat="1" applyFont="1" applyFill="1" applyBorder="1" applyAlignment="1">
      <alignment horizontal="center" vertical="center" shrinkToFit="1"/>
    </xf>
    <xf numFmtId="41" fontId="18" fillId="0" borderId="25" xfId="48" applyNumberFormat="1" applyFont="1" applyFill="1" applyBorder="1" applyAlignment="1">
      <alignment horizontal="center" vertical="center" shrinkToFit="1"/>
    </xf>
    <xf numFmtId="49" fontId="18" fillId="0" borderId="85" xfId="71" applyNumberFormat="1" applyFont="1" applyFill="1" applyBorder="1" applyAlignment="1">
      <alignment horizontal="center" vertical="center" shrinkToFit="1"/>
      <protection/>
    </xf>
    <xf numFmtId="49" fontId="18" fillId="0" borderId="86" xfId="71" applyNumberFormat="1" applyFont="1" applyFill="1" applyBorder="1" applyAlignment="1">
      <alignment horizontal="center" vertical="center" shrinkToFit="1"/>
      <protection/>
    </xf>
    <xf numFmtId="49" fontId="18" fillId="0" borderId="60" xfId="71" applyNumberFormat="1" applyFont="1" applyFill="1" applyBorder="1" applyAlignment="1">
      <alignment horizontal="center" vertical="center" shrinkToFit="1"/>
      <protection/>
    </xf>
    <xf numFmtId="49" fontId="3" fillId="0" borderId="87" xfId="67" applyNumberFormat="1" applyFont="1" applyBorder="1" applyAlignment="1">
      <alignment horizontal="center" vertical="center" shrinkToFit="1"/>
      <protection/>
    </xf>
    <xf numFmtId="49" fontId="3" fillId="0" borderId="60" xfId="67" applyNumberFormat="1" applyFont="1" applyBorder="1" applyAlignment="1">
      <alignment horizontal="center" vertical="center" shrinkToFit="1"/>
      <protection/>
    </xf>
    <xf numFmtId="49" fontId="3" fillId="0" borderId="88" xfId="67" applyNumberFormat="1" applyFont="1" applyBorder="1" applyAlignment="1">
      <alignment horizontal="center" vertical="center" shrinkToFit="1"/>
      <protection/>
    </xf>
    <xf numFmtId="49" fontId="3" fillId="0" borderId="65" xfId="67" applyNumberFormat="1" applyFont="1" applyBorder="1" applyAlignment="1">
      <alignment horizontal="center" vertical="center" shrinkToFit="1"/>
      <protection/>
    </xf>
    <xf numFmtId="49" fontId="3" fillId="0" borderId="89" xfId="67" applyNumberFormat="1" applyFont="1" applyBorder="1" applyAlignment="1">
      <alignment horizontal="center" vertical="center" shrinkToFit="1"/>
      <protection/>
    </xf>
    <xf numFmtId="49" fontId="3" fillId="0" borderId="90" xfId="67" applyNumberFormat="1" applyFont="1" applyBorder="1" applyAlignment="1">
      <alignment horizontal="center" vertical="center" shrinkToFit="1"/>
      <protection/>
    </xf>
    <xf numFmtId="49" fontId="3" fillId="0" borderId="91" xfId="67" applyNumberFormat="1" applyFont="1" applyBorder="1" applyAlignment="1">
      <alignment horizontal="center" vertical="center" shrinkToFit="1"/>
      <protection/>
    </xf>
    <xf numFmtId="49" fontId="3" fillId="0" borderId="59" xfId="67" applyNumberFormat="1" applyFont="1" applyBorder="1" applyAlignment="1">
      <alignment horizontal="center" vertical="center" shrinkToFit="1"/>
      <protection/>
    </xf>
    <xf numFmtId="49" fontId="18" fillId="0" borderId="18" xfId="71" applyNumberFormat="1" applyFont="1" applyFill="1" applyBorder="1" applyAlignment="1">
      <alignment horizontal="center" vertical="center" shrinkToFit="1"/>
      <protection/>
    </xf>
    <xf numFmtId="49" fontId="18" fillId="0" borderId="18" xfId="71" applyNumberFormat="1" applyFont="1" applyFill="1" applyBorder="1" applyAlignment="1">
      <alignment horizontal="center" vertical="top" shrinkToFit="1"/>
      <protection/>
    </xf>
    <xf numFmtId="49" fontId="18" fillId="0" borderId="32" xfId="71" applyNumberFormat="1" applyFont="1" applyFill="1" applyBorder="1" applyAlignment="1">
      <alignment horizontal="center" vertical="top" shrinkToFit="1"/>
      <protection/>
    </xf>
    <xf numFmtId="49" fontId="18" fillId="0" borderId="17" xfId="71" applyNumberFormat="1" applyFont="1" applyFill="1" applyBorder="1" applyAlignment="1">
      <alignment horizontal="center" vertical="top" shrinkToFit="1"/>
      <protection/>
    </xf>
    <xf numFmtId="0" fontId="18" fillId="0" borderId="31" xfId="71" applyFont="1" applyFill="1" applyBorder="1" applyAlignment="1">
      <alignment horizontal="center" vertical="top" shrinkToFit="1"/>
      <protection/>
    </xf>
    <xf numFmtId="0" fontId="18" fillId="0" borderId="58" xfId="71" applyFont="1" applyFill="1" applyBorder="1" applyAlignment="1">
      <alignment horizontal="center" vertical="top" shrinkToFit="1"/>
      <protection/>
    </xf>
    <xf numFmtId="49" fontId="18" fillId="0" borderId="61" xfId="71" applyNumberFormat="1" applyFont="1" applyFill="1" applyBorder="1" applyAlignment="1">
      <alignment horizontal="center" vertical="top" shrinkToFit="1"/>
      <protection/>
    </xf>
    <xf numFmtId="49" fontId="18" fillId="0" borderId="31" xfId="71" applyNumberFormat="1" applyFont="1" applyFill="1" applyBorder="1" applyAlignment="1">
      <alignment horizontal="center" vertical="top" shrinkToFit="1"/>
      <protection/>
    </xf>
    <xf numFmtId="49" fontId="18" fillId="0" borderId="61" xfId="71" applyNumberFormat="1" applyFont="1" applyFill="1" applyBorder="1" applyAlignment="1">
      <alignment horizontal="center" vertical="center" shrinkToFit="1"/>
      <protection/>
    </xf>
    <xf numFmtId="49" fontId="18" fillId="0" borderId="92" xfId="71" applyNumberFormat="1" applyFont="1" applyFill="1" applyBorder="1" applyAlignment="1">
      <alignment horizontal="center" vertical="center" shrinkToFit="1"/>
      <protection/>
    </xf>
    <xf numFmtId="49" fontId="18" fillId="0" borderId="93" xfId="71" applyNumberFormat="1" applyFont="1" applyFill="1" applyBorder="1" applyAlignment="1">
      <alignment horizontal="center" vertical="center" shrinkToFit="1"/>
      <protection/>
    </xf>
    <xf numFmtId="49" fontId="18" fillId="0" borderId="65" xfId="71" applyNumberFormat="1" applyFont="1" applyFill="1" applyBorder="1" applyAlignment="1">
      <alignment horizontal="center" vertical="center" shrinkToFit="1"/>
      <protection/>
    </xf>
    <xf numFmtId="49" fontId="18" fillId="0" borderId="94" xfId="71" applyNumberFormat="1" applyFont="1" applyFill="1" applyBorder="1" applyAlignment="1">
      <alignment horizontal="center" vertical="center" shrinkToFit="1"/>
      <protection/>
    </xf>
    <xf numFmtId="49" fontId="18" fillId="0" borderId="0" xfId="71" applyNumberFormat="1" applyFont="1" applyFill="1" applyBorder="1" applyAlignment="1">
      <alignment horizontal="center" vertical="center" shrinkToFit="1"/>
      <protection/>
    </xf>
    <xf numFmtId="49" fontId="18" fillId="0" borderId="90" xfId="71" applyNumberFormat="1" applyFont="1" applyFill="1" applyBorder="1" applyAlignment="1">
      <alignment horizontal="center" vertical="center" shrinkToFit="1"/>
      <protection/>
    </xf>
    <xf numFmtId="49" fontId="18" fillId="0" borderId="95" xfId="71" applyNumberFormat="1" applyFont="1" applyFill="1" applyBorder="1" applyAlignment="1">
      <alignment horizontal="center" vertical="center" shrinkToFit="1"/>
      <protection/>
    </xf>
    <xf numFmtId="49" fontId="18" fillId="0" borderId="96" xfId="71" applyNumberFormat="1" applyFont="1" applyFill="1" applyBorder="1" applyAlignment="1">
      <alignment horizontal="center" vertical="center" shrinkToFit="1"/>
      <protection/>
    </xf>
    <xf numFmtId="49" fontId="18" fillId="0" borderId="59" xfId="71" applyNumberFormat="1" applyFont="1" applyFill="1" applyBorder="1" applyAlignment="1">
      <alignment horizontal="center" vertical="center" shrinkToFit="1"/>
      <protection/>
    </xf>
    <xf numFmtId="49" fontId="18" fillId="0" borderId="33" xfId="71" applyNumberFormat="1" applyFont="1" applyFill="1" applyBorder="1" applyAlignment="1">
      <alignment horizontal="center" vertical="center" shrinkToFit="1"/>
      <protection/>
    </xf>
    <xf numFmtId="49" fontId="18" fillId="0" borderId="19" xfId="71" applyNumberFormat="1" applyFont="1" applyFill="1" applyBorder="1" applyAlignment="1">
      <alignment horizontal="center" vertical="center" shrinkToFit="1"/>
      <protection/>
    </xf>
    <xf numFmtId="49" fontId="18" fillId="0" borderId="27" xfId="71" applyNumberFormat="1" applyFont="1" applyFill="1" applyBorder="1" applyAlignment="1">
      <alignment horizontal="center" vertical="center" shrinkToFit="1"/>
      <protection/>
    </xf>
    <xf numFmtId="49" fontId="18" fillId="0" borderId="14" xfId="71" applyNumberFormat="1" applyFont="1" applyFill="1" applyBorder="1" applyAlignment="1">
      <alignment horizontal="center" vertical="center" shrinkToFit="1"/>
      <protection/>
    </xf>
    <xf numFmtId="49" fontId="18" fillId="0" borderId="35" xfId="71" applyNumberFormat="1" applyFont="1" applyFill="1" applyBorder="1" applyAlignment="1">
      <alignment horizontal="center" vertical="top" shrinkToFit="1"/>
      <protection/>
    </xf>
    <xf numFmtId="49" fontId="18" fillId="0" borderId="16" xfId="71" applyNumberFormat="1" applyFont="1" applyFill="1" applyBorder="1" applyAlignment="1">
      <alignment horizontal="center" vertical="top" shrinkToFit="1"/>
      <protection/>
    </xf>
    <xf numFmtId="49" fontId="18" fillId="0" borderId="35" xfId="71" applyNumberFormat="1" applyFont="1" applyFill="1" applyBorder="1" applyAlignment="1">
      <alignment horizontal="center" vertical="center" shrinkToFit="1"/>
      <protection/>
    </xf>
    <xf numFmtId="49" fontId="18" fillId="0" borderId="36" xfId="71" applyNumberFormat="1" applyFont="1" applyFill="1" applyBorder="1" applyAlignment="1">
      <alignment horizontal="center" vertical="center" shrinkToFit="1"/>
      <protection/>
    </xf>
    <xf numFmtId="49" fontId="5" fillId="0" borderId="0" xfId="67" applyNumberFormat="1" applyFont="1" applyAlignment="1">
      <alignment horizontal="left" vertical="center" wrapText="1"/>
      <protection/>
    </xf>
    <xf numFmtId="0" fontId="0" fillId="0" borderId="34" xfId="67" applyFont="1" applyFill="1" applyBorder="1" applyAlignment="1">
      <alignment horizontal="center"/>
      <protection/>
    </xf>
    <xf numFmtId="0" fontId="0" fillId="0" borderId="62" xfId="67" applyFont="1" applyFill="1" applyBorder="1" applyAlignment="1">
      <alignment horizontal="center"/>
      <protection/>
    </xf>
    <xf numFmtId="49" fontId="14" fillId="0" borderId="0" xfId="67" applyNumberFormat="1" applyFont="1" applyAlignment="1">
      <alignment horizontal="center" vertical="center" wrapText="1"/>
      <protection/>
    </xf>
    <xf numFmtId="49" fontId="0" fillId="0" borderId="0" xfId="67" applyNumberFormat="1" applyFont="1" applyBorder="1" applyAlignment="1">
      <alignment horizontal="center" vertical="center" wrapText="1"/>
      <protection/>
    </xf>
    <xf numFmtId="14" fontId="57" fillId="0" borderId="17" xfId="71" applyNumberFormat="1" applyFont="1" applyBorder="1" applyAlignment="1">
      <alignment horizontal="center" vertical="center" wrapText="1"/>
      <protection/>
    </xf>
    <xf numFmtId="49" fontId="57" fillId="0" borderId="17" xfId="71" applyNumberFormat="1" applyFont="1" applyFill="1" applyBorder="1" applyAlignment="1">
      <alignment horizontal="center" vertical="center" wrapText="1"/>
      <protection/>
    </xf>
    <xf numFmtId="41" fontId="57" fillId="0" borderId="17" xfId="71" applyNumberFormat="1" applyFont="1" applyFill="1" applyBorder="1" applyAlignment="1">
      <alignment horizontal="center" vertical="center" wrapText="1"/>
      <protection/>
    </xf>
    <xf numFmtId="14" fontId="57" fillId="0" borderId="18" xfId="71" applyNumberFormat="1" applyFont="1" applyBorder="1" applyAlignment="1">
      <alignment horizontal="center" vertical="center" wrapText="1"/>
      <protection/>
    </xf>
    <xf numFmtId="14" fontId="57" fillId="0" borderId="16" xfId="71" applyNumberFormat="1" applyFont="1" applyBorder="1" applyAlignment="1">
      <alignment horizontal="center" vertical="center" wrapText="1"/>
      <protection/>
    </xf>
    <xf numFmtId="49" fontId="0" fillId="0" borderId="64" xfId="67" applyNumberFormat="1" applyFont="1" applyBorder="1" applyAlignment="1">
      <alignment horizontal="center" vertical="center" wrapText="1"/>
      <protection/>
    </xf>
    <xf numFmtId="49" fontId="0" fillId="0" borderId="34" xfId="67" applyNumberFormat="1" applyFont="1" applyBorder="1" applyAlignment="1">
      <alignment horizontal="center" vertical="center" wrapText="1"/>
      <protection/>
    </xf>
    <xf numFmtId="49" fontId="57" fillId="0" borderId="18" xfId="71" applyNumberFormat="1" applyFont="1" applyFill="1" applyBorder="1" applyAlignment="1">
      <alignment horizontal="center" vertical="center" wrapText="1"/>
      <protection/>
    </xf>
    <xf numFmtId="49" fontId="57" fillId="0" borderId="16" xfId="71" applyNumberFormat="1" applyFont="1" applyFill="1" applyBorder="1" applyAlignment="1">
      <alignment horizontal="center" vertical="center" wrapText="1"/>
      <protection/>
    </xf>
    <xf numFmtId="41" fontId="57" fillId="0" borderId="18" xfId="71" applyNumberFormat="1" applyFont="1" applyFill="1" applyBorder="1" applyAlignment="1">
      <alignment horizontal="center" vertical="center" wrapText="1"/>
      <protection/>
    </xf>
    <xf numFmtId="41" fontId="57" fillId="0" borderId="16" xfId="71" applyNumberFormat="1" applyFont="1" applyFill="1" applyBorder="1" applyAlignment="1">
      <alignment horizontal="center" vertical="center" wrapText="1"/>
      <protection/>
    </xf>
    <xf numFmtId="49" fontId="57" fillId="0" borderId="32" xfId="71" applyNumberFormat="1" applyFont="1" applyFill="1" applyBorder="1" applyAlignment="1">
      <alignment horizontal="center" vertical="center" wrapText="1"/>
      <protection/>
    </xf>
    <xf numFmtId="41" fontId="57" fillId="0" borderId="32" xfId="71" applyNumberFormat="1" applyFont="1" applyFill="1" applyBorder="1" applyAlignment="1">
      <alignment horizontal="center" vertical="center" wrapText="1"/>
      <protection/>
    </xf>
    <xf numFmtId="41" fontId="0" fillId="0" borderId="34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Border="1" applyAlignment="1">
      <alignment horizontal="left" vertical="center" shrinkToFit="1"/>
      <protection/>
    </xf>
    <xf numFmtId="49" fontId="0" fillId="0" borderId="0" xfId="67" applyNumberFormat="1" applyFont="1" applyBorder="1" applyAlignment="1">
      <alignment horizontal="left" vertical="center" shrinkToFit="1"/>
      <protection/>
    </xf>
    <xf numFmtId="49" fontId="0" fillId="0" borderId="0" xfId="67" applyNumberFormat="1" applyFont="1" applyAlignment="1">
      <alignment horizontal="left" vertical="center" wrapText="1"/>
      <protection/>
    </xf>
    <xf numFmtId="49" fontId="0" fillId="0" borderId="35" xfId="67" applyNumberFormat="1" applyFont="1" applyBorder="1" applyAlignment="1">
      <alignment horizontal="center" vertical="center" shrinkToFit="1"/>
      <protection/>
    </xf>
    <xf numFmtId="49" fontId="0" fillId="0" borderId="97" xfId="67" applyNumberFormat="1" applyFont="1" applyBorder="1" applyAlignment="1">
      <alignment horizontal="center" vertical="center" shrinkToFit="1"/>
      <protection/>
    </xf>
    <xf numFmtId="49" fontId="0" fillId="0" borderId="36" xfId="67" applyNumberFormat="1" applyFont="1" applyBorder="1" applyAlignment="1">
      <alignment horizontal="center" vertical="center" wrapText="1" shrinkToFit="1"/>
      <protection/>
    </xf>
    <xf numFmtId="49" fontId="0" fillId="0" borderId="98" xfId="67" applyNumberFormat="1" applyFont="1" applyBorder="1" applyAlignment="1">
      <alignment horizontal="center" vertical="center" shrinkToFit="1"/>
      <protection/>
    </xf>
    <xf numFmtId="49" fontId="0" fillId="0" borderId="36" xfId="67" applyNumberFormat="1" applyFont="1" applyBorder="1" applyAlignment="1">
      <alignment horizontal="center" vertical="center" shrinkToFit="1"/>
      <protection/>
    </xf>
    <xf numFmtId="49" fontId="0" fillId="0" borderId="37" xfId="67" applyNumberFormat="1" applyFont="1" applyBorder="1" applyAlignment="1">
      <alignment horizontal="center" vertical="center" shrinkToFit="1"/>
      <protection/>
    </xf>
    <xf numFmtId="49" fontId="0" fillId="0" borderId="99" xfId="67" applyNumberFormat="1" applyFont="1" applyBorder="1" applyAlignment="1">
      <alignment horizontal="center" vertical="center" shrinkToFit="1"/>
      <protection/>
    </xf>
    <xf numFmtId="49" fontId="19" fillId="0" borderId="36" xfId="67" applyNumberFormat="1" applyFont="1" applyBorder="1" applyAlignment="1">
      <alignment horizontal="center" vertical="center" wrapText="1" shrinkToFit="1"/>
      <protection/>
    </xf>
    <xf numFmtId="49" fontId="19" fillId="0" borderId="98" xfId="67" applyNumberFormat="1" applyFont="1" applyBorder="1" applyAlignment="1">
      <alignment horizontal="center" vertical="center" shrinkToFit="1"/>
      <protection/>
    </xf>
    <xf numFmtId="49" fontId="0" fillId="0" borderId="100" xfId="67" applyNumberFormat="1" applyFont="1" applyBorder="1" applyAlignment="1">
      <alignment horizontal="center" vertical="center" shrinkToFit="1"/>
      <protection/>
    </xf>
    <xf numFmtId="49" fontId="0" fillId="0" borderId="101" xfId="67" applyNumberFormat="1" applyFont="1" applyBorder="1" applyAlignment="1">
      <alignment horizontal="center" vertical="center" shrinkToFit="1"/>
      <protection/>
    </xf>
    <xf numFmtId="49" fontId="0" fillId="0" borderId="102" xfId="67" applyNumberFormat="1" applyFont="1" applyBorder="1" applyAlignment="1">
      <alignment horizontal="center" vertical="center" shrinkToFit="1"/>
      <protection/>
    </xf>
    <xf numFmtId="49" fontId="0" fillId="0" borderId="103" xfId="67" applyNumberFormat="1" applyFont="1" applyBorder="1" applyAlignment="1">
      <alignment horizontal="center" vertical="center" shrinkToFit="1"/>
      <protection/>
    </xf>
    <xf numFmtId="0" fontId="60" fillId="0" borderId="104" xfId="0" applyFont="1" applyBorder="1" applyAlignment="1">
      <alignment horizontal="center" vertical="center" shrinkToFit="1"/>
    </xf>
    <xf numFmtId="0" fontId="60" fillId="0" borderId="82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49" fontId="0" fillId="0" borderId="100" xfId="67" applyNumberFormat="1" applyFont="1" applyBorder="1" applyAlignment="1">
      <alignment horizontal="center" vertical="center" wrapText="1" shrinkToFit="1"/>
      <protection/>
    </xf>
    <xf numFmtId="49" fontId="0" fillId="0" borderId="101" xfId="67" applyNumberFormat="1" applyFont="1" applyBorder="1" applyAlignment="1">
      <alignment horizontal="center" vertical="center" wrapText="1" shrinkToFit="1"/>
      <protection/>
    </xf>
    <xf numFmtId="49" fontId="0" fillId="0" borderId="102" xfId="67" applyNumberFormat="1" applyFont="1" applyBorder="1" applyAlignment="1">
      <alignment horizontal="center" vertical="center" wrapText="1" shrinkToFit="1"/>
      <protection/>
    </xf>
    <xf numFmtId="49" fontId="0" fillId="0" borderId="103" xfId="67" applyNumberFormat="1" applyFont="1" applyBorder="1" applyAlignment="1">
      <alignment horizontal="center" vertical="center" wrapText="1" shrinkToFit="1"/>
      <protection/>
    </xf>
    <xf numFmtId="49" fontId="0" fillId="0" borderId="105" xfId="67" applyNumberFormat="1" applyFont="1" applyBorder="1" applyAlignment="1">
      <alignment horizontal="center" vertical="center" wrapText="1" shrinkToFit="1"/>
      <protection/>
    </xf>
    <xf numFmtId="49" fontId="0" fillId="0" borderId="106" xfId="67" applyNumberFormat="1" applyFont="1" applyBorder="1" applyAlignment="1">
      <alignment horizontal="center" vertical="center" wrapText="1" shrinkToFit="1"/>
      <protection/>
    </xf>
    <xf numFmtId="49" fontId="0" fillId="0" borderId="35" xfId="67" applyNumberFormat="1" applyFont="1" applyBorder="1" applyAlignment="1">
      <alignment horizontal="center" vertical="center" wrapText="1" shrinkToFit="1"/>
      <protection/>
    </xf>
    <xf numFmtId="49" fontId="0" fillId="0" borderId="97" xfId="67" applyNumberFormat="1" applyFont="1" applyBorder="1" applyAlignment="1">
      <alignment horizontal="center" vertical="center" wrapText="1" shrinkToFit="1"/>
      <protection/>
    </xf>
    <xf numFmtId="49" fontId="0" fillId="0" borderId="37" xfId="67" applyNumberFormat="1" applyFont="1" applyBorder="1" applyAlignment="1">
      <alignment horizontal="center" vertical="center" wrapText="1" shrinkToFit="1"/>
      <protection/>
    </xf>
    <xf numFmtId="49" fontId="0" fillId="0" borderId="99" xfId="67" applyNumberFormat="1" applyFont="1" applyBorder="1" applyAlignment="1">
      <alignment horizontal="center" vertical="center" wrapText="1" shrinkToFit="1"/>
      <protection/>
    </xf>
    <xf numFmtId="0" fontId="60" fillId="0" borderId="19" xfId="0" applyFont="1" applyBorder="1" applyAlignment="1">
      <alignment horizontal="center" vertical="center" wrapText="1" shrinkToFit="1"/>
    </xf>
    <xf numFmtId="0" fontId="60" fillId="0" borderId="17" xfId="0" applyFont="1" applyBorder="1" applyAlignment="1">
      <alignment horizontal="center" vertical="center" wrapText="1" shrinkToFit="1"/>
    </xf>
    <xf numFmtId="49" fontId="0" fillId="0" borderId="36" xfId="67" applyNumberFormat="1" applyFont="1" applyBorder="1" applyAlignment="1">
      <alignment horizontal="center" vertical="center" wrapText="1" shrinkToFit="1"/>
      <protection/>
    </xf>
    <xf numFmtId="49" fontId="0" fillId="0" borderId="98" xfId="67" applyNumberFormat="1" applyFont="1" applyBorder="1" applyAlignment="1">
      <alignment horizontal="center" vertical="center" wrapText="1" shrinkToFit="1"/>
      <protection/>
    </xf>
    <xf numFmtId="0" fontId="60" fillId="0" borderId="19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59" fillId="0" borderId="27" xfId="71" applyFont="1" applyBorder="1" applyAlignment="1">
      <alignment horizontal="center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wrapText="1" shrinkToFit="1"/>
    </xf>
    <xf numFmtId="49" fontId="0" fillId="0" borderId="105" xfId="67" applyNumberFormat="1" applyFont="1" applyBorder="1" applyAlignment="1">
      <alignment horizontal="center" vertical="center" shrinkToFit="1"/>
      <protection/>
    </xf>
    <xf numFmtId="49" fontId="0" fillId="0" borderId="106" xfId="67" applyNumberFormat="1" applyFont="1" applyBorder="1" applyAlignment="1">
      <alignment horizontal="center" vertical="center" shrinkToFit="1"/>
      <protection/>
    </xf>
    <xf numFmtId="0" fontId="60" fillId="0" borderId="34" xfId="0" applyFont="1" applyBorder="1" applyAlignment="1">
      <alignment horizontal="center" vertical="center" shrinkToFit="1"/>
    </xf>
    <xf numFmtId="49" fontId="59" fillId="0" borderId="34" xfId="71" applyNumberFormat="1" applyFont="1" applyBorder="1" applyAlignment="1">
      <alignment horizontal="center" vertical="center" shrinkToFit="1"/>
      <protection/>
    </xf>
    <xf numFmtId="0" fontId="0" fillId="0" borderId="34" xfId="67" applyFont="1" applyBorder="1" applyAlignment="1">
      <alignment horizontal="center" vertical="center" shrinkToFit="1"/>
      <protection/>
    </xf>
    <xf numFmtId="49" fontId="5" fillId="0" borderId="64" xfId="67" applyNumberFormat="1" applyFont="1" applyBorder="1" applyAlignment="1">
      <alignment horizontal="center" vertical="center" wrapText="1"/>
      <protection/>
    </xf>
    <xf numFmtId="49" fontId="5" fillId="0" borderId="34" xfId="67" applyNumberFormat="1" applyFont="1" applyBorder="1" applyAlignment="1">
      <alignment horizontal="center" vertical="center" wrapText="1"/>
      <protection/>
    </xf>
    <xf numFmtId="0" fontId="0" fillId="0" borderId="34" xfId="67" applyFont="1" applyBorder="1" applyAlignment="1">
      <alignment horizontal="center"/>
      <protection/>
    </xf>
    <xf numFmtId="0" fontId="0" fillId="0" borderId="62" xfId="67" applyFont="1" applyBorder="1" applyAlignment="1">
      <alignment horizontal="center"/>
      <protection/>
    </xf>
    <xf numFmtId="49" fontId="5" fillId="0" borderId="58" xfId="67" applyNumberFormat="1" applyFont="1" applyBorder="1" applyAlignment="1">
      <alignment horizontal="center" vertical="center" wrapText="1"/>
      <protection/>
    </xf>
    <xf numFmtId="49" fontId="5" fillId="0" borderId="27" xfId="67" applyNumberFormat="1" applyFont="1" applyBorder="1" applyAlignment="1">
      <alignment horizontal="center" vertical="center" wrapText="1"/>
      <protection/>
    </xf>
    <xf numFmtId="49" fontId="5" fillId="0" borderId="61" xfId="67" applyNumberFormat="1" applyFont="1" applyBorder="1" applyAlignment="1">
      <alignment horizontal="center" vertical="center" wrapText="1"/>
      <protection/>
    </xf>
    <xf numFmtId="49" fontId="5" fillId="0" borderId="0" xfId="67" applyNumberFormat="1" applyFont="1" applyBorder="1" applyAlignment="1">
      <alignment horizontal="left" vertical="center" wrapText="1"/>
      <protection/>
    </xf>
    <xf numFmtId="49" fontId="5" fillId="0" borderId="33" xfId="67" applyNumberFormat="1" applyFont="1" applyBorder="1" applyAlignment="1">
      <alignment horizontal="center" vertical="center" wrapText="1"/>
      <protection/>
    </xf>
    <xf numFmtId="49" fontId="5" fillId="0" borderId="107" xfId="67" applyNumberFormat="1" applyFont="1" applyBorder="1" applyAlignment="1">
      <alignment horizontal="center" vertical="center" wrapText="1"/>
      <protection/>
    </xf>
    <xf numFmtId="49" fontId="5" fillId="0" borderId="31" xfId="67" applyNumberFormat="1" applyFont="1" applyBorder="1" applyAlignment="1">
      <alignment horizontal="center" vertical="center" wrapText="1"/>
      <protection/>
    </xf>
    <xf numFmtId="49" fontId="5" fillId="0" borderId="108" xfId="67" applyNumberFormat="1" applyFont="1" applyBorder="1" applyAlignment="1">
      <alignment horizontal="center" vertical="center" wrapText="1"/>
      <protection/>
    </xf>
    <xf numFmtId="49" fontId="5" fillId="0" borderId="97" xfId="67" applyNumberFormat="1" applyFont="1" applyBorder="1" applyAlignment="1">
      <alignment horizontal="center" vertical="center" wrapText="1"/>
      <protection/>
    </xf>
    <xf numFmtId="49" fontId="5" fillId="0" borderId="109" xfId="67" applyNumberFormat="1" applyFont="1" applyBorder="1" applyAlignment="1">
      <alignment horizontal="center" vertical="center" wrapText="1"/>
      <protection/>
    </xf>
    <xf numFmtId="0" fontId="0" fillId="0" borderId="34" xfId="67" applyFont="1" applyBorder="1" applyAlignment="1">
      <alignment horizontal="left"/>
      <protection/>
    </xf>
    <xf numFmtId="0" fontId="0" fillId="0" borderId="62" xfId="67" applyFont="1" applyBorder="1" applyAlignment="1">
      <alignment horizontal="left"/>
      <protection/>
    </xf>
    <xf numFmtId="49" fontId="5" fillId="0" borderId="38" xfId="67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쉼표 [0] 4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2 3" xfId="69"/>
    <cellStyle name="표준 3" xfId="70"/>
    <cellStyle name="표준 4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D15" sqref="D15:E15"/>
    </sheetView>
  </sheetViews>
  <sheetFormatPr defaultColWidth="9.140625" defaultRowHeight="12"/>
  <cols>
    <col min="1" max="1" width="2.7109375" style="5" customWidth="1"/>
    <col min="2" max="3" width="10.7109375" style="7" customWidth="1"/>
    <col min="4" max="4" width="40.7109375" style="7" customWidth="1"/>
    <col min="5" max="5" width="10.7109375" style="7" customWidth="1"/>
    <col min="6" max="6" width="13.7109375" style="7" customWidth="1"/>
    <col min="7" max="7" width="5.7109375" style="7" customWidth="1"/>
    <col min="8" max="8" width="9.140625" style="7" customWidth="1"/>
    <col min="9" max="16384" width="9.140625" style="5" customWidth="1"/>
  </cols>
  <sheetData>
    <row r="1" ht="79.5" customHeight="1"/>
    <row r="2" spans="2:7" ht="30" customHeight="1">
      <c r="B2" s="20"/>
      <c r="C2" s="20"/>
      <c r="D2" s="18"/>
      <c r="E2" s="18"/>
      <c r="F2" s="18"/>
      <c r="G2" s="17"/>
    </row>
    <row r="3" spans="2:7" ht="9.75" customHeight="1">
      <c r="B3" s="19"/>
      <c r="C3" s="19"/>
      <c r="D3" s="19"/>
      <c r="E3" s="19"/>
      <c r="F3" s="19"/>
      <c r="G3" s="17"/>
    </row>
    <row r="4" spans="2:10" s="3" customFormat="1" ht="49.5" customHeight="1" thickBot="1">
      <c r="B4" s="30"/>
      <c r="C4" s="228" t="s">
        <v>87</v>
      </c>
      <c r="D4" s="228"/>
      <c r="E4" s="228"/>
      <c r="F4" s="30"/>
      <c r="G4" s="4"/>
      <c r="H4" s="2"/>
      <c r="I4" s="2"/>
      <c r="J4" s="2"/>
    </row>
    <row r="5" spans="2:6" ht="30" customHeight="1" thickTop="1">
      <c r="B5" s="6"/>
      <c r="C5" s="6"/>
      <c r="D5" s="6"/>
      <c r="E5" s="6"/>
      <c r="F5" s="6"/>
    </row>
    <row r="6" spans="2:6" ht="19.5" customHeight="1">
      <c r="B6" s="236"/>
      <c r="C6" s="236"/>
      <c r="D6" s="236"/>
      <c r="E6" s="237"/>
      <c r="F6" s="237"/>
    </row>
    <row r="7" spans="2:6" ht="9.75" customHeight="1" thickBot="1">
      <c r="B7" s="6"/>
      <c r="C7" s="6"/>
      <c r="D7" s="6"/>
      <c r="E7" s="8"/>
      <c r="F7" s="6"/>
    </row>
    <row r="8" spans="2:8" s="9" customFormat="1" ht="27" customHeight="1" thickBot="1">
      <c r="B8" s="229" t="s">
        <v>72</v>
      </c>
      <c r="C8" s="227"/>
      <c r="D8" s="226" t="s">
        <v>73</v>
      </c>
      <c r="E8" s="227"/>
      <c r="F8" s="10" t="s">
        <v>74</v>
      </c>
      <c r="G8" s="11"/>
      <c r="H8" s="11"/>
    </row>
    <row r="9" spans="2:8" s="9" customFormat="1" ht="24.75" customHeight="1" thickTop="1">
      <c r="B9" s="230" t="s">
        <v>88</v>
      </c>
      <c r="C9" s="231"/>
      <c r="D9" s="238" t="s">
        <v>75</v>
      </c>
      <c r="E9" s="239"/>
      <c r="F9" s="12"/>
      <c r="G9" s="11"/>
      <c r="H9" s="11"/>
    </row>
    <row r="10" spans="2:8" s="9" customFormat="1" ht="24.75" customHeight="1">
      <c r="B10" s="232"/>
      <c r="C10" s="233"/>
      <c r="D10" s="222" t="s">
        <v>413</v>
      </c>
      <c r="E10" s="223"/>
      <c r="F10" s="13"/>
      <c r="G10" s="11"/>
      <c r="H10" s="11"/>
    </row>
    <row r="11" spans="2:8" s="9" customFormat="1" ht="24.75" customHeight="1">
      <c r="B11" s="232"/>
      <c r="C11" s="233"/>
      <c r="D11" s="222" t="s">
        <v>414</v>
      </c>
      <c r="E11" s="223"/>
      <c r="F11" s="13"/>
      <c r="G11" s="11"/>
      <c r="H11" s="11"/>
    </row>
    <row r="12" spans="2:8" s="9" customFormat="1" ht="24.75" customHeight="1">
      <c r="B12" s="232"/>
      <c r="C12" s="233"/>
      <c r="D12" s="222" t="s">
        <v>415</v>
      </c>
      <c r="E12" s="223"/>
      <c r="F12" s="13"/>
      <c r="G12" s="11"/>
      <c r="H12" s="11"/>
    </row>
    <row r="13" spans="2:8" s="9" customFormat="1" ht="24.75" customHeight="1">
      <c r="B13" s="232"/>
      <c r="C13" s="233"/>
      <c r="D13" s="222" t="s">
        <v>416</v>
      </c>
      <c r="E13" s="223"/>
      <c r="F13" s="13"/>
      <c r="G13" s="11"/>
      <c r="H13" s="11"/>
    </row>
    <row r="14" spans="2:8" s="9" customFormat="1" ht="24.75" customHeight="1">
      <c r="B14" s="232"/>
      <c r="C14" s="233"/>
      <c r="D14" s="164" t="s">
        <v>417</v>
      </c>
      <c r="E14" s="165"/>
      <c r="F14" s="166"/>
      <c r="G14" s="11"/>
      <c r="H14" s="11"/>
    </row>
    <row r="15" spans="2:8" s="9" customFormat="1" ht="24.75" customHeight="1" thickBot="1">
      <c r="B15" s="234"/>
      <c r="C15" s="235"/>
      <c r="D15" s="224" t="s">
        <v>418</v>
      </c>
      <c r="E15" s="225"/>
      <c r="F15" s="14"/>
      <c r="G15" s="11"/>
      <c r="H15" s="11"/>
    </row>
  </sheetData>
  <sheetProtection/>
  <mergeCells count="11">
    <mergeCell ref="D11:E11"/>
    <mergeCell ref="D12:E12"/>
    <mergeCell ref="D13:E13"/>
    <mergeCell ref="D15:E15"/>
    <mergeCell ref="D8:E8"/>
    <mergeCell ref="C4:E4"/>
    <mergeCell ref="B8:C8"/>
    <mergeCell ref="B9:C15"/>
    <mergeCell ref="B6:F6"/>
    <mergeCell ref="D9:E9"/>
    <mergeCell ref="D10:E10"/>
  </mergeCells>
  <printOptions horizontalCentered="1"/>
  <pageMargins left="0.3937007874015748" right="0.3937007874015748" top="0.7874015748031497" bottom="0.3937007874015748" header="0.1968503937007874" footer="0.59055118110236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2"/>
  <sheetViews>
    <sheetView zoomScalePageLayoutView="0" workbookViewId="0" topLeftCell="A1">
      <selection activeCell="E9" sqref="E9"/>
    </sheetView>
  </sheetViews>
  <sheetFormatPr defaultColWidth="9.140625" defaultRowHeight="12.75" customHeight="1"/>
  <cols>
    <col min="1" max="1" width="4.28125" style="23" customWidth="1"/>
    <col min="2" max="3" width="9.28125" style="23" customWidth="1"/>
    <col min="4" max="5" width="13.7109375" style="23" customWidth="1"/>
    <col min="6" max="6" width="10.7109375" style="23" customWidth="1"/>
    <col min="7" max="8" width="9.28125" style="23" customWidth="1"/>
    <col min="9" max="10" width="13.7109375" style="23" customWidth="1"/>
    <col min="11" max="11" width="10.7109375" style="23" customWidth="1"/>
  </cols>
  <sheetData>
    <row r="1" spans="1:13" ht="45" customHeight="1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5"/>
      <c r="M1" s="15"/>
    </row>
    <row r="2" spans="1:11" ht="18" customHeight="1" thickBot="1">
      <c r="A2" s="246"/>
      <c r="B2" s="246"/>
      <c r="C2" s="247"/>
      <c r="D2" s="247"/>
      <c r="E2" s="247"/>
      <c r="J2" s="242" t="s">
        <v>78</v>
      </c>
      <c r="K2" s="242"/>
    </row>
    <row r="3" spans="1:11" ht="22.5" customHeight="1">
      <c r="A3" s="248" t="s">
        <v>1</v>
      </c>
      <c r="B3" s="250" t="s">
        <v>2</v>
      </c>
      <c r="C3" s="250"/>
      <c r="D3" s="250"/>
      <c r="E3" s="250"/>
      <c r="F3" s="251"/>
      <c r="G3" s="252" t="s">
        <v>3</v>
      </c>
      <c r="H3" s="250"/>
      <c r="I3" s="250"/>
      <c r="J3" s="250"/>
      <c r="K3" s="251"/>
    </row>
    <row r="4" spans="1:11" ht="22.5" customHeight="1" thickBot="1">
      <c r="A4" s="249"/>
      <c r="B4" s="167" t="s">
        <v>4</v>
      </c>
      <c r="C4" s="167" t="s">
        <v>5</v>
      </c>
      <c r="D4" s="167" t="s">
        <v>6</v>
      </c>
      <c r="E4" s="167" t="s">
        <v>7</v>
      </c>
      <c r="F4" s="168" t="s">
        <v>8</v>
      </c>
      <c r="G4" s="169" t="s">
        <v>4</v>
      </c>
      <c r="H4" s="167" t="s">
        <v>5</v>
      </c>
      <c r="I4" s="167" t="s">
        <v>6</v>
      </c>
      <c r="J4" s="167" t="s">
        <v>7</v>
      </c>
      <c r="K4" s="168" t="s">
        <v>8</v>
      </c>
    </row>
    <row r="5" spans="1:11" ht="24.75" customHeight="1" thickTop="1">
      <c r="A5" s="170" t="s">
        <v>9</v>
      </c>
      <c r="B5" s="171" t="s">
        <v>10</v>
      </c>
      <c r="C5" s="171" t="s">
        <v>10</v>
      </c>
      <c r="D5" s="172">
        <f>1132616000+510000+3000000</f>
        <v>1136126000</v>
      </c>
      <c r="E5" s="172">
        <v>1171126000</v>
      </c>
      <c r="F5" s="173">
        <f>E5-D5</f>
        <v>35000000</v>
      </c>
      <c r="G5" s="174" t="s">
        <v>11</v>
      </c>
      <c r="H5" s="175" t="s">
        <v>17</v>
      </c>
      <c r="I5" s="172">
        <v>312542480</v>
      </c>
      <c r="J5" s="172">
        <v>308841840</v>
      </c>
      <c r="K5" s="173">
        <f aca="true" t="shared" si="0" ref="K5:K10">J5-I5</f>
        <v>-3700640</v>
      </c>
    </row>
    <row r="6" spans="1:11" ht="24.75" customHeight="1">
      <c r="A6" s="176" t="s">
        <v>13</v>
      </c>
      <c r="B6" s="171" t="s">
        <v>22</v>
      </c>
      <c r="C6" s="171" t="s">
        <v>22</v>
      </c>
      <c r="D6" s="177">
        <v>3000000</v>
      </c>
      <c r="E6" s="177">
        <v>3000000</v>
      </c>
      <c r="F6" s="178">
        <f>E6-D6</f>
        <v>0</v>
      </c>
      <c r="G6" s="179" t="s">
        <v>11</v>
      </c>
      <c r="H6" s="171" t="s">
        <v>12</v>
      </c>
      <c r="I6" s="177">
        <v>819000</v>
      </c>
      <c r="J6" s="177">
        <v>819000</v>
      </c>
      <c r="K6" s="178">
        <f t="shared" si="0"/>
        <v>0</v>
      </c>
    </row>
    <row r="7" spans="1:11" ht="24.75" customHeight="1">
      <c r="A7" s="176" t="s">
        <v>15</v>
      </c>
      <c r="B7" s="171" t="s">
        <v>16</v>
      </c>
      <c r="C7" s="171" t="s">
        <v>16</v>
      </c>
      <c r="D7" s="177">
        <v>50664446</v>
      </c>
      <c r="E7" s="177">
        <v>50664446</v>
      </c>
      <c r="F7" s="178">
        <f>E7-D7</f>
        <v>0</v>
      </c>
      <c r="G7" s="179" t="s">
        <v>11</v>
      </c>
      <c r="H7" s="171" t="s">
        <v>14</v>
      </c>
      <c r="I7" s="177">
        <v>40040840</v>
      </c>
      <c r="J7" s="177">
        <v>40554340</v>
      </c>
      <c r="K7" s="178">
        <f t="shared" si="0"/>
        <v>513500</v>
      </c>
    </row>
    <row r="8" spans="1:11" ht="24.75" customHeight="1">
      <c r="A8" s="176" t="s">
        <v>18</v>
      </c>
      <c r="B8" s="171" t="s">
        <v>19</v>
      </c>
      <c r="C8" s="171" t="s">
        <v>19</v>
      </c>
      <c r="D8" s="177">
        <v>709554</v>
      </c>
      <c r="E8" s="177">
        <v>505438</v>
      </c>
      <c r="F8" s="178">
        <f>E8-D8</f>
        <v>-204116</v>
      </c>
      <c r="G8" s="179" t="s">
        <v>24</v>
      </c>
      <c r="H8" s="171" t="s">
        <v>25</v>
      </c>
      <c r="I8" s="177">
        <v>7330000</v>
      </c>
      <c r="J8" s="177">
        <v>7330000</v>
      </c>
      <c r="K8" s="178">
        <f t="shared" si="0"/>
        <v>0</v>
      </c>
    </row>
    <row r="9" spans="1:11" ht="24.75" customHeight="1">
      <c r="A9" s="176" t="s">
        <v>21</v>
      </c>
      <c r="B9" s="171"/>
      <c r="C9" s="171"/>
      <c r="D9" s="177"/>
      <c r="E9" s="177"/>
      <c r="F9" s="178"/>
      <c r="G9" s="179" t="s">
        <v>20</v>
      </c>
      <c r="H9" s="171" t="s">
        <v>20</v>
      </c>
      <c r="I9" s="177">
        <v>778170900</v>
      </c>
      <c r="J9" s="177">
        <v>769410210</v>
      </c>
      <c r="K9" s="178">
        <f t="shared" si="0"/>
        <v>-8760690</v>
      </c>
    </row>
    <row r="10" spans="1:11" ht="24.75" customHeight="1" thickBot="1">
      <c r="A10" s="180" t="s">
        <v>77</v>
      </c>
      <c r="B10" s="181"/>
      <c r="C10" s="181"/>
      <c r="D10" s="182"/>
      <c r="E10" s="182"/>
      <c r="F10" s="183"/>
      <c r="G10" s="221" t="s">
        <v>344</v>
      </c>
      <c r="H10" s="184" t="s">
        <v>412</v>
      </c>
      <c r="I10" s="185">
        <v>51596780</v>
      </c>
      <c r="J10" s="185">
        <v>58371260</v>
      </c>
      <c r="K10" s="186">
        <f t="shared" si="0"/>
        <v>6774480</v>
      </c>
    </row>
    <row r="11" spans="1:11" ht="24.75" customHeight="1" thickBot="1" thickTop="1">
      <c r="A11" s="243" t="s">
        <v>26</v>
      </c>
      <c r="B11" s="244"/>
      <c r="C11" s="244"/>
      <c r="D11" s="187">
        <f>SUM(D5:D10)</f>
        <v>1190500000</v>
      </c>
      <c r="E11" s="187">
        <f>SUM(E5:E10)</f>
        <v>1225295884</v>
      </c>
      <c r="F11" s="188">
        <f>SUM(F5:F10)</f>
        <v>34795884</v>
      </c>
      <c r="G11" s="245" t="s">
        <v>27</v>
      </c>
      <c r="H11" s="244"/>
      <c r="I11" s="187">
        <f>SUM(I5:I10)</f>
        <v>1190500000</v>
      </c>
      <c r="J11" s="187">
        <f>SUM(J5:J10)</f>
        <v>1185326650</v>
      </c>
      <c r="K11" s="188">
        <f>SUM(K5:K10)</f>
        <v>-5173350</v>
      </c>
    </row>
    <row r="12" spans="10:11" ht="12.75" customHeight="1">
      <c r="J12" s="242"/>
      <c r="K12" s="242"/>
    </row>
  </sheetData>
  <sheetProtection/>
  <mergeCells count="10">
    <mergeCell ref="A1:K1"/>
    <mergeCell ref="J12:K12"/>
    <mergeCell ref="J2:K2"/>
    <mergeCell ref="A11:C11"/>
    <mergeCell ref="G11:H11"/>
    <mergeCell ref="A2:B2"/>
    <mergeCell ref="C2:E2"/>
    <mergeCell ref="A3:A4"/>
    <mergeCell ref="B3:F3"/>
    <mergeCell ref="G3:K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geOrder="overThenDown" paperSize="9" scale="80" r:id="rId1"/>
  <headerFooter alignWithMargins="0">
    <oddHeader>&amp;L&amp;C&amp;R</oddHeader>
    <oddFooter>&amp;L&amp;C&amp;R</oddFooter>
  </headerFooter>
  <colBreaks count="1" manualBreakCount="1">
    <brk id="11" max="2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82"/>
  <sheetViews>
    <sheetView view="pageBreakPreview" zoomScale="145" zoomScaleSheetLayoutView="145" workbookViewId="0" topLeftCell="A166">
      <selection activeCell="H42" sqref="H42"/>
    </sheetView>
  </sheetViews>
  <sheetFormatPr defaultColWidth="9.140625" defaultRowHeight="12.75" customHeight="1"/>
  <cols>
    <col min="1" max="3" width="13.7109375" style="40" customWidth="1"/>
    <col min="4" max="4" width="7.7109375" style="22" customWidth="1"/>
    <col min="5" max="8" width="12.7109375" style="46" customWidth="1"/>
    <col min="9" max="9" width="11.57421875" style="1" bestFit="1" customWidth="1"/>
    <col min="10" max="10" width="13.7109375" style="1" bestFit="1" customWidth="1"/>
    <col min="11" max="11" width="9.140625" style="1" customWidth="1"/>
    <col min="12" max="13" width="12.00390625" style="1" customWidth="1"/>
    <col min="14" max="16384" width="9.140625" style="1" customWidth="1"/>
  </cols>
  <sheetData>
    <row r="1" spans="1:9" ht="30" customHeight="1">
      <c r="A1" s="268" t="s">
        <v>47</v>
      </c>
      <c r="B1" s="268"/>
      <c r="C1" s="268"/>
      <c r="D1" s="268"/>
      <c r="E1" s="268"/>
      <c r="F1" s="268"/>
      <c r="G1" s="268"/>
      <c r="H1" s="268"/>
      <c r="I1" s="16"/>
    </row>
    <row r="2" spans="1:8" ht="18" customHeight="1" thickBot="1">
      <c r="A2" s="38"/>
      <c r="B2" s="315"/>
      <c r="C2" s="315"/>
      <c r="D2" s="315"/>
      <c r="H2" s="47" t="s">
        <v>83</v>
      </c>
    </row>
    <row r="3" spans="1:8" ht="19.5" customHeight="1">
      <c r="A3" s="271" t="s">
        <v>48</v>
      </c>
      <c r="B3" s="272"/>
      <c r="C3" s="272"/>
      <c r="D3" s="272" t="s">
        <v>33</v>
      </c>
      <c r="E3" s="274" t="s">
        <v>49</v>
      </c>
      <c r="F3" s="274" t="s">
        <v>50</v>
      </c>
      <c r="G3" s="274" t="s">
        <v>51</v>
      </c>
      <c r="H3" s="276" t="s">
        <v>52</v>
      </c>
    </row>
    <row r="4" spans="1:8" ht="19.5" customHeight="1" thickBot="1">
      <c r="A4" s="31" t="s">
        <v>4</v>
      </c>
      <c r="B4" s="32" t="s">
        <v>5</v>
      </c>
      <c r="C4" s="32" t="s">
        <v>32</v>
      </c>
      <c r="D4" s="273"/>
      <c r="E4" s="275"/>
      <c r="F4" s="275"/>
      <c r="G4" s="275"/>
      <c r="H4" s="277"/>
    </row>
    <row r="5" spans="1:8" ht="18" customHeight="1">
      <c r="A5" s="311" t="s">
        <v>10</v>
      </c>
      <c r="B5" s="291" t="s">
        <v>89</v>
      </c>
      <c r="C5" s="312" t="s">
        <v>89</v>
      </c>
      <c r="D5" s="33" t="s">
        <v>53</v>
      </c>
      <c r="E5" s="48">
        <v>1136126000</v>
      </c>
      <c r="F5" s="48">
        <v>0</v>
      </c>
      <c r="G5" s="48">
        <v>0</v>
      </c>
      <c r="H5" s="49">
        <f aca="true" t="shared" si="0" ref="H5:H40">SUM(E5:G5)</f>
        <v>1136126000</v>
      </c>
    </row>
    <row r="6" spans="1:8" ht="18" customHeight="1">
      <c r="A6" s="296"/>
      <c r="B6" s="291"/>
      <c r="C6" s="292"/>
      <c r="D6" s="34" t="s">
        <v>54</v>
      </c>
      <c r="E6" s="50">
        <f>1136126000+35000000</f>
        <v>1171126000</v>
      </c>
      <c r="F6" s="50">
        <v>0</v>
      </c>
      <c r="G6" s="50">
        <v>0</v>
      </c>
      <c r="H6" s="51">
        <f t="shared" si="0"/>
        <v>1171126000</v>
      </c>
    </row>
    <row r="7" spans="1:8" ht="18" customHeight="1">
      <c r="A7" s="296"/>
      <c r="B7" s="291"/>
      <c r="C7" s="292"/>
      <c r="D7" s="34" t="s">
        <v>55</v>
      </c>
      <c r="E7" s="50">
        <f>E6-E5</f>
        <v>35000000</v>
      </c>
      <c r="F7" s="50">
        <f>F6-F5</f>
        <v>0</v>
      </c>
      <c r="G7" s="50">
        <f>G6-G5</f>
        <v>0</v>
      </c>
      <c r="H7" s="51">
        <f>H6-H5</f>
        <v>35000000</v>
      </c>
    </row>
    <row r="8" spans="1:8" ht="18" customHeight="1">
      <c r="A8" s="293"/>
      <c r="B8" s="281" t="s">
        <v>92</v>
      </c>
      <c r="C8" s="282"/>
      <c r="D8" s="34" t="s">
        <v>53</v>
      </c>
      <c r="E8" s="50">
        <f aca="true" t="shared" si="1" ref="E8:G13">E5</f>
        <v>1136126000</v>
      </c>
      <c r="F8" s="50">
        <f t="shared" si="1"/>
        <v>0</v>
      </c>
      <c r="G8" s="50">
        <f t="shared" si="1"/>
        <v>0</v>
      </c>
      <c r="H8" s="51">
        <f t="shared" si="0"/>
        <v>1136126000</v>
      </c>
    </row>
    <row r="9" spans="1:8" ht="18" customHeight="1">
      <c r="A9" s="293"/>
      <c r="B9" s="281"/>
      <c r="C9" s="282"/>
      <c r="D9" s="34" t="s">
        <v>54</v>
      </c>
      <c r="E9" s="50">
        <f t="shared" si="1"/>
        <v>1171126000</v>
      </c>
      <c r="F9" s="50">
        <f t="shared" si="1"/>
        <v>0</v>
      </c>
      <c r="G9" s="50">
        <f t="shared" si="1"/>
        <v>0</v>
      </c>
      <c r="H9" s="51">
        <f t="shared" si="0"/>
        <v>1171126000</v>
      </c>
    </row>
    <row r="10" spans="1:8" ht="18" customHeight="1">
      <c r="A10" s="294"/>
      <c r="B10" s="281"/>
      <c r="C10" s="282"/>
      <c r="D10" s="34" t="s">
        <v>55</v>
      </c>
      <c r="E10" s="50">
        <f t="shared" si="1"/>
        <v>35000000</v>
      </c>
      <c r="F10" s="50">
        <f t="shared" si="1"/>
        <v>0</v>
      </c>
      <c r="G10" s="50">
        <f t="shared" si="1"/>
        <v>0</v>
      </c>
      <c r="H10" s="51">
        <f t="shared" si="0"/>
        <v>35000000</v>
      </c>
    </row>
    <row r="11" spans="1:8" ht="18" customHeight="1">
      <c r="A11" s="278" t="s">
        <v>56</v>
      </c>
      <c r="B11" s="279"/>
      <c r="C11" s="280"/>
      <c r="D11" s="34" t="s">
        <v>53</v>
      </c>
      <c r="E11" s="50">
        <f t="shared" si="1"/>
        <v>1136126000</v>
      </c>
      <c r="F11" s="50">
        <f t="shared" si="1"/>
        <v>0</v>
      </c>
      <c r="G11" s="50">
        <f t="shared" si="1"/>
        <v>0</v>
      </c>
      <c r="H11" s="51">
        <f t="shared" si="0"/>
        <v>1136126000</v>
      </c>
    </row>
    <row r="12" spans="1:8" ht="18" customHeight="1">
      <c r="A12" s="278"/>
      <c r="B12" s="279"/>
      <c r="C12" s="280"/>
      <c r="D12" s="34" t="s">
        <v>54</v>
      </c>
      <c r="E12" s="50">
        <f t="shared" si="1"/>
        <v>1171126000</v>
      </c>
      <c r="F12" s="50">
        <f t="shared" si="1"/>
        <v>0</v>
      </c>
      <c r="G12" s="50">
        <f t="shared" si="1"/>
        <v>0</v>
      </c>
      <c r="H12" s="51">
        <f t="shared" si="0"/>
        <v>1171126000</v>
      </c>
    </row>
    <row r="13" spans="1:8" ht="18" customHeight="1">
      <c r="A13" s="278"/>
      <c r="B13" s="279"/>
      <c r="C13" s="280"/>
      <c r="D13" s="34" t="s">
        <v>55</v>
      </c>
      <c r="E13" s="50">
        <f t="shared" si="1"/>
        <v>35000000</v>
      </c>
      <c r="F13" s="50">
        <f t="shared" si="1"/>
        <v>0</v>
      </c>
      <c r="G13" s="50">
        <f t="shared" si="1"/>
        <v>0</v>
      </c>
      <c r="H13" s="51">
        <f t="shared" si="0"/>
        <v>35000000</v>
      </c>
    </row>
    <row r="14" spans="1:8" ht="18" customHeight="1">
      <c r="A14" s="295" t="s">
        <v>22</v>
      </c>
      <c r="B14" s="290" t="s">
        <v>22</v>
      </c>
      <c r="C14" s="292" t="s">
        <v>57</v>
      </c>
      <c r="D14" s="34" t="s">
        <v>53</v>
      </c>
      <c r="E14" s="50">
        <v>0</v>
      </c>
      <c r="F14" s="50">
        <v>3000000</v>
      </c>
      <c r="G14" s="50">
        <v>0</v>
      </c>
      <c r="H14" s="51">
        <f t="shared" si="0"/>
        <v>3000000</v>
      </c>
    </row>
    <row r="15" spans="1:8" ht="18" customHeight="1">
      <c r="A15" s="296"/>
      <c r="B15" s="291"/>
      <c r="C15" s="292"/>
      <c r="D15" s="34" t="s">
        <v>54</v>
      </c>
      <c r="E15" s="50">
        <v>0</v>
      </c>
      <c r="F15" s="50">
        <v>3000000</v>
      </c>
      <c r="G15" s="50">
        <v>0</v>
      </c>
      <c r="H15" s="51">
        <f t="shared" si="0"/>
        <v>3000000</v>
      </c>
    </row>
    <row r="16" spans="1:8" ht="18" customHeight="1">
      <c r="A16" s="296"/>
      <c r="B16" s="291"/>
      <c r="C16" s="292"/>
      <c r="D16" s="34" t="s">
        <v>55</v>
      </c>
      <c r="E16" s="50">
        <f>E15-E14</f>
        <v>0</v>
      </c>
      <c r="F16" s="50">
        <f>F15-F14</f>
        <v>0</v>
      </c>
      <c r="G16" s="50">
        <f>G15-G14</f>
        <v>0</v>
      </c>
      <c r="H16" s="51">
        <f>H15-H14</f>
        <v>0</v>
      </c>
    </row>
    <row r="17" spans="1:8" ht="18" customHeight="1">
      <c r="A17" s="293"/>
      <c r="B17" s="281" t="s">
        <v>92</v>
      </c>
      <c r="C17" s="282"/>
      <c r="D17" s="34" t="s">
        <v>53</v>
      </c>
      <c r="E17" s="50">
        <f aca="true" t="shared" si="2" ref="E17:G22">E14</f>
        <v>0</v>
      </c>
      <c r="F17" s="50">
        <f t="shared" si="2"/>
        <v>3000000</v>
      </c>
      <c r="G17" s="50">
        <f t="shared" si="2"/>
        <v>0</v>
      </c>
      <c r="H17" s="51">
        <f t="shared" si="0"/>
        <v>3000000</v>
      </c>
    </row>
    <row r="18" spans="1:8" ht="18" customHeight="1">
      <c r="A18" s="293"/>
      <c r="B18" s="281"/>
      <c r="C18" s="282"/>
      <c r="D18" s="34" t="s">
        <v>54</v>
      </c>
      <c r="E18" s="50">
        <f t="shared" si="2"/>
        <v>0</v>
      </c>
      <c r="F18" s="50">
        <f t="shared" si="2"/>
        <v>3000000</v>
      </c>
      <c r="G18" s="50">
        <f t="shared" si="2"/>
        <v>0</v>
      </c>
      <c r="H18" s="51">
        <f t="shared" si="0"/>
        <v>3000000</v>
      </c>
    </row>
    <row r="19" spans="1:8" ht="18" customHeight="1">
      <c r="A19" s="294"/>
      <c r="B19" s="281"/>
      <c r="C19" s="282"/>
      <c r="D19" s="34" t="s">
        <v>55</v>
      </c>
      <c r="E19" s="50">
        <f t="shared" si="2"/>
        <v>0</v>
      </c>
      <c r="F19" s="50">
        <f t="shared" si="2"/>
        <v>0</v>
      </c>
      <c r="G19" s="50">
        <f t="shared" si="2"/>
        <v>0</v>
      </c>
      <c r="H19" s="51">
        <f t="shared" si="0"/>
        <v>0</v>
      </c>
    </row>
    <row r="20" spans="1:8" ht="18" customHeight="1">
      <c r="A20" s="278" t="s">
        <v>56</v>
      </c>
      <c r="B20" s="279"/>
      <c r="C20" s="280"/>
      <c r="D20" s="34" t="s">
        <v>53</v>
      </c>
      <c r="E20" s="50">
        <f t="shared" si="2"/>
        <v>0</v>
      </c>
      <c r="F20" s="50">
        <f t="shared" si="2"/>
        <v>3000000</v>
      </c>
      <c r="G20" s="50">
        <f t="shared" si="2"/>
        <v>0</v>
      </c>
      <c r="H20" s="51">
        <f t="shared" si="0"/>
        <v>3000000</v>
      </c>
    </row>
    <row r="21" spans="1:8" ht="18" customHeight="1">
      <c r="A21" s="278"/>
      <c r="B21" s="279"/>
      <c r="C21" s="280"/>
      <c r="D21" s="34" t="s">
        <v>54</v>
      </c>
      <c r="E21" s="50">
        <f t="shared" si="2"/>
        <v>0</v>
      </c>
      <c r="F21" s="50">
        <f t="shared" si="2"/>
        <v>3000000</v>
      </c>
      <c r="G21" s="50">
        <f t="shared" si="2"/>
        <v>0</v>
      </c>
      <c r="H21" s="51">
        <f t="shared" si="0"/>
        <v>3000000</v>
      </c>
    </row>
    <row r="22" spans="1:8" ht="18" customHeight="1">
      <c r="A22" s="278"/>
      <c r="B22" s="279"/>
      <c r="C22" s="280"/>
      <c r="D22" s="34" t="s">
        <v>55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1">
        <f t="shared" si="0"/>
        <v>0</v>
      </c>
    </row>
    <row r="23" spans="1:8" ht="18" customHeight="1">
      <c r="A23" s="295" t="s">
        <v>16</v>
      </c>
      <c r="B23" s="290" t="s">
        <v>16</v>
      </c>
      <c r="C23" s="292" t="s">
        <v>90</v>
      </c>
      <c r="D23" s="34" t="s">
        <v>53</v>
      </c>
      <c r="E23" s="50">
        <v>44706750</v>
      </c>
      <c r="F23" s="50">
        <f>50664446-G23-E23</f>
        <v>3524446</v>
      </c>
      <c r="G23" s="50">
        <v>2433250</v>
      </c>
      <c r="H23" s="51">
        <f t="shared" si="0"/>
        <v>50664446</v>
      </c>
    </row>
    <row r="24" spans="1:8" ht="18" customHeight="1">
      <c r="A24" s="296"/>
      <c r="B24" s="291"/>
      <c r="C24" s="292"/>
      <c r="D24" s="34" t="s">
        <v>54</v>
      </c>
      <c r="E24" s="50">
        <v>44706750</v>
      </c>
      <c r="F24" s="50">
        <f>50664446-G24-E24</f>
        <v>3524446</v>
      </c>
      <c r="G24" s="50">
        <v>2433250</v>
      </c>
      <c r="H24" s="51">
        <f t="shared" si="0"/>
        <v>50664446</v>
      </c>
    </row>
    <row r="25" spans="1:8" ht="18" customHeight="1">
      <c r="A25" s="296"/>
      <c r="B25" s="291"/>
      <c r="C25" s="290"/>
      <c r="D25" s="34" t="s">
        <v>55</v>
      </c>
      <c r="E25" s="50">
        <f>E24-E23</f>
        <v>0</v>
      </c>
      <c r="F25" s="50">
        <f>F24-F23</f>
        <v>0</v>
      </c>
      <c r="G25" s="50">
        <f>G24-G23</f>
        <v>0</v>
      </c>
      <c r="H25" s="51">
        <f>H24-H23</f>
        <v>0</v>
      </c>
    </row>
    <row r="26" spans="1:8" ht="18" customHeight="1">
      <c r="A26" s="293"/>
      <c r="B26" s="281" t="s">
        <v>92</v>
      </c>
      <c r="C26" s="282"/>
      <c r="D26" s="34" t="s">
        <v>53</v>
      </c>
      <c r="E26" s="50">
        <f aca="true" t="shared" si="3" ref="E26:G31">E23</f>
        <v>44706750</v>
      </c>
      <c r="F26" s="50">
        <f t="shared" si="3"/>
        <v>3524446</v>
      </c>
      <c r="G26" s="50">
        <f t="shared" si="3"/>
        <v>2433250</v>
      </c>
      <c r="H26" s="51">
        <f t="shared" si="0"/>
        <v>50664446</v>
      </c>
    </row>
    <row r="27" spans="1:8" ht="18" customHeight="1">
      <c r="A27" s="293"/>
      <c r="B27" s="281"/>
      <c r="C27" s="282"/>
      <c r="D27" s="34" t="s">
        <v>54</v>
      </c>
      <c r="E27" s="50">
        <f t="shared" si="3"/>
        <v>44706750</v>
      </c>
      <c r="F27" s="50">
        <f t="shared" si="3"/>
        <v>3524446</v>
      </c>
      <c r="G27" s="50">
        <f t="shared" si="3"/>
        <v>2433250</v>
      </c>
      <c r="H27" s="51">
        <f t="shared" si="0"/>
        <v>50664446</v>
      </c>
    </row>
    <row r="28" spans="1:8" ht="18" customHeight="1">
      <c r="A28" s="294"/>
      <c r="B28" s="281"/>
      <c r="C28" s="282"/>
      <c r="D28" s="34" t="s">
        <v>55</v>
      </c>
      <c r="E28" s="50">
        <f t="shared" si="3"/>
        <v>0</v>
      </c>
      <c r="F28" s="50">
        <f>F25</f>
        <v>0</v>
      </c>
      <c r="G28" s="50">
        <f t="shared" si="3"/>
        <v>0</v>
      </c>
      <c r="H28" s="51">
        <f t="shared" si="0"/>
        <v>0</v>
      </c>
    </row>
    <row r="29" spans="1:8" ht="18" customHeight="1">
      <c r="A29" s="278" t="s">
        <v>56</v>
      </c>
      <c r="B29" s="279"/>
      <c r="C29" s="280"/>
      <c r="D29" s="34" t="s">
        <v>53</v>
      </c>
      <c r="E29" s="50">
        <f t="shared" si="3"/>
        <v>44706750</v>
      </c>
      <c r="F29" s="50">
        <f t="shared" si="3"/>
        <v>3524446</v>
      </c>
      <c r="G29" s="50">
        <f t="shared" si="3"/>
        <v>2433250</v>
      </c>
      <c r="H29" s="51">
        <f>SUM(E29:G29)</f>
        <v>50664446</v>
      </c>
    </row>
    <row r="30" spans="1:8" ht="18" customHeight="1">
      <c r="A30" s="278"/>
      <c r="B30" s="279"/>
      <c r="C30" s="280"/>
      <c r="D30" s="34" t="s">
        <v>54</v>
      </c>
      <c r="E30" s="50">
        <f t="shared" si="3"/>
        <v>44706750</v>
      </c>
      <c r="F30" s="50">
        <f t="shared" si="3"/>
        <v>3524446</v>
      </c>
      <c r="G30" s="50">
        <f t="shared" si="3"/>
        <v>2433250</v>
      </c>
      <c r="H30" s="51">
        <f t="shared" si="0"/>
        <v>50664446</v>
      </c>
    </row>
    <row r="31" spans="1:8" ht="18" customHeight="1">
      <c r="A31" s="278"/>
      <c r="B31" s="279"/>
      <c r="C31" s="280"/>
      <c r="D31" s="34" t="s">
        <v>55</v>
      </c>
      <c r="E31" s="50">
        <f t="shared" si="3"/>
        <v>0</v>
      </c>
      <c r="F31" s="50">
        <f>F28</f>
        <v>0</v>
      </c>
      <c r="G31" s="50">
        <f t="shared" si="3"/>
        <v>0</v>
      </c>
      <c r="H31" s="51">
        <f t="shared" si="0"/>
        <v>0</v>
      </c>
    </row>
    <row r="32" spans="1:8" ht="18" customHeight="1">
      <c r="A32" s="295" t="s">
        <v>19</v>
      </c>
      <c r="B32" s="290" t="s">
        <v>19</v>
      </c>
      <c r="C32" s="292" t="s">
        <v>91</v>
      </c>
      <c r="D32" s="34" t="s">
        <v>53</v>
      </c>
      <c r="E32" s="50">
        <v>321550</v>
      </c>
      <c r="F32" s="50">
        <f>709554-E32-G32</f>
        <v>385918</v>
      </c>
      <c r="G32" s="50">
        <f>1043*2</f>
        <v>2086</v>
      </c>
      <c r="H32" s="51">
        <f t="shared" si="0"/>
        <v>709554</v>
      </c>
    </row>
    <row r="33" spans="1:8" ht="18" customHeight="1">
      <c r="A33" s="296"/>
      <c r="B33" s="291"/>
      <c r="C33" s="292"/>
      <c r="D33" s="34" t="s">
        <v>54</v>
      </c>
      <c r="E33" s="50">
        <v>321550</v>
      </c>
      <c r="F33" s="50">
        <v>181802</v>
      </c>
      <c r="G33" s="50">
        <f>1043*2</f>
        <v>2086</v>
      </c>
      <c r="H33" s="51">
        <f t="shared" si="0"/>
        <v>505438</v>
      </c>
    </row>
    <row r="34" spans="1:8" ht="18" customHeight="1">
      <c r="A34" s="296"/>
      <c r="B34" s="291"/>
      <c r="C34" s="292"/>
      <c r="D34" s="34" t="s">
        <v>55</v>
      </c>
      <c r="E34" s="50">
        <f>E33-E32</f>
        <v>0</v>
      </c>
      <c r="F34" s="50">
        <f>F33-F32</f>
        <v>-204116</v>
      </c>
      <c r="G34" s="50">
        <f>G33-G32</f>
        <v>0</v>
      </c>
      <c r="H34" s="51">
        <f>H33-H32</f>
        <v>-204116</v>
      </c>
    </row>
    <row r="35" spans="1:8" ht="18" customHeight="1">
      <c r="A35" s="293"/>
      <c r="B35" s="281" t="s">
        <v>92</v>
      </c>
      <c r="C35" s="282"/>
      <c r="D35" s="34" t="s">
        <v>53</v>
      </c>
      <c r="E35" s="50">
        <f aca="true" t="shared" si="4" ref="E35:G40">E32</f>
        <v>321550</v>
      </c>
      <c r="F35" s="50">
        <f t="shared" si="4"/>
        <v>385918</v>
      </c>
      <c r="G35" s="50">
        <f>G32</f>
        <v>2086</v>
      </c>
      <c r="H35" s="51">
        <f t="shared" si="0"/>
        <v>709554</v>
      </c>
    </row>
    <row r="36" spans="1:8" ht="18" customHeight="1">
      <c r="A36" s="293"/>
      <c r="B36" s="281"/>
      <c r="C36" s="282"/>
      <c r="D36" s="34" t="s">
        <v>54</v>
      </c>
      <c r="E36" s="50">
        <f t="shared" si="4"/>
        <v>321550</v>
      </c>
      <c r="F36" s="50">
        <f t="shared" si="4"/>
        <v>181802</v>
      </c>
      <c r="G36" s="50">
        <f t="shared" si="4"/>
        <v>2086</v>
      </c>
      <c r="H36" s="51">
        <f t="shared" si="0"/>
        <v>505438</v>
      </c>
    </row>
    <row r="37" spans="1:8" ht="18" customHeight="1">
      <c r="A37" s="294"/>
      <c r="B37" s="281"/>
      <c r="C37" s="282"/>
      <c r="D37" s="34" t="s">
        <v>55</v>
      </c>
      <c r="E37" s="50">
        <f t="shared" si="4"/>
        <v>0</v>
      </c>
      <c r="F37" s="50">
        <f t="shared" si="4"/>
        <v>-204116</v>
      </c>
      <c r="G37" s="50">
        <f t="shared" si="4"/>
        <v>0</v>
      </c>
      <c r="H37" s="51">
        <f t="shared" si="0"/>
        <v>-204116</v>
      </c>
    </row>
    <row r="38" spans="1:8" ht="18" customHeight="1">
      <c r="A38" s="278" t="s">
        <v>56</v>
      </c>
      <c r="B38" s="279"/>
      <c r="C38" s="280"/>
      <c r="D38" s="34" t="s">
        <v>53</v>
      </c>
      <c r="E38" s="50">
        <f t="shared" si="4"/>
        <v>321550</v>
      </c>
      <c r="F38" s="50">
        <f t="shared" si="4"/>
        <v>385918</v>
      </c>
      <c r="G38" s="50">
        <f>G35</f>
        <v>2086</v>
      </c>
      <c r="H38" s="51">
        <f t="shared" si="0"/>
        <v>709554</v>
      </c>
    </row>
    <row r="39" spans="1:8" ht="18" customHeight="1">
      <c r="A39" s="278"/>
      <c r="B39" s="279"/>
      <c r="C39" s="280"/>
      <c r="D39" s="34" t="s">
        <v>54</v>
      </c>
      <c r="E39" s="50">
        <f t="shared" si="4"/>
        <v>321550</v>
      </c>
      <c r="F39" s="50">
        <f>F36</f>
        <v>181802</v>
      </c>
      <c r="G39" s="50">
        <f t="shared" si="4"/>
        <v>2086</v>
      </c>
      <c r="H39" s="51">
        <f t="shared" si="0"/>
        <v>505438</v>
      </c>
    </row>
    <row r="40" spans="1:8" ht="18" customHeight="1" thickBot="1">
      <c r="A40" s="278"/>
      <c r="B40" s="279"/>
      <c r="C40" s="280"/>
      <c r="D40" s="35" t="s">
        <v>55</v>
      </c>
      <c r="E40" s="52">
        <f t="shared" si="4"/>
        <v>0</v>
      </c>
      <c r="F40" s="52">
        <f t="shared" si="4"/>
        <v>-204116</v>
      </c>
      <c r="G40" s="52">
        <f t="shared" si="4"/>
        <v>0</v>
      </c>
      <c r="H40" s="53">
        <f t="shared" si="0"/>
        <v>-204116</v>
      </c>
    </row>
    <row r="41" spans="1:8" ht="18" customHeight="1" thickTop="1">
      <c r="A41" s="307" t="s">
        <v>82</v>
      </c>
      <c r="B41" s="308"/>
      <c r="C41" s="308"/>
      <c r="D41" s="36" t="s">
        <v>53</v>
      </c>
      <c r="E41" s="54">
        <f>E11+E20+E29+E38</f>
        <v>1181154300</v>
      </c>
      <c r="F41" s="54">
        <f>F11+F20+F29+F38</f>
        <v>6910364</v>
      </c>
      <c r="G41" s="54">
        <f>G11+G20+G29+G38</f>
        <v>2435336</v>
      </c>
      <c r="H41" s="55">
        <f aca="true" t="shared" si="5" ref="E41:H43">H11+H20+H29+H38</f>
        <v>1190500000</v>
      </c>
    </row>
    <row r="42" spans="1:8" ht="18" customHeight="1">
      <c r="A42" s="309"/>
      <c r="B42" s="256"/>
      <c r="C42" s="256"/>
      <c r="D42" s="34" t="s">
        <v>54</v>
      </c>
      <c r="E42" s="50">
        <f t="shared" si="5"/>
        <v>1216154300</v>
      </c>
      <c r="F42" s="50">
        <f t="shared" si="5"/>
        <v>6706248</v>
      </c>
      <c r="G42" s="50">
        <f t="shared" si="5"/>
        <v>2435336</v>
      </c>
      <c r="H42" s="51">
        <f t="shared" si="5"/>
        <v>1225295884</v>
      </c>
    </row>
    <row r="43" spans="1:8" ht="18" customHeight="1" thickBot="1">
      <c r="A43" s="310"/>
      <c r="B43" s="262"/>
      <c r="C43" s="262"/>
      <c r="D43" s="37" t="s">
        <v>55</v>
      </c>
      <c r="E43" s="56">
        <f t="shared" si="5"/>
        <v>35000000</v>
      </c>
      <c r="F43" s="56">
        <f>F13+F22+F31+F40</f>
        <v>-204116</v>
      </c>
      <c r="G43" s="56">
        <f t="shared" si="5"/>
        <v>0</v>
      </c>
      <c r="H43" s="57">
        <f t="shared" si="5"/>
        <v>34795884</v>
      </c>
    </row>
    <row r="44" spans="1:9" ht="30" customHeight="1">
      <c r="A44" s="268" t="s">
        <v>76</v>
      </c>
      <c r="B44" s="269"/>
      <c r="C44" s="269"/>
      <c r="D44" s="269"/>
      <c r="E44" s="269"/>
      <c r="F44" s="269"/>
      <c r="G44" s="269"/>
      <c r="H44" s="269"/>
      <c r="I44" s="16"/>
    </row>
    <row r="45" spans="1:8" ht="18" customHeight="1" thickBot="1">
      <c r="A45" s="39"/>
      <c r="B45" s="270"/>
      <c r="C45" s="270"/>
      <c r="D45" s="270"/>
      <c r="E45" s="58"/>
      <c r="F45" s="58"/>
      <c r="G45" s="58"/>
      <c r="H45" s="59" t="s">
        <v>84</v>
      </c>
    </row>
    <row r="46" spans="1:8" ht="19.5" customHeight="1">
      <c r="A46" s="271" t="s">
        <v>48</v>
      </c>
      <c r="B46" s="272"/>
      <c r="C46" s="272"/>
      <c r="D46" s="272" t="s">
        <v>33</v>
      </c>
      <c r="E46" s="274" t="s">
        <v>49</v>
      </c>
      <c r="F46" s="274" t="s">
        <v>50</v>
      </c>
      <c r="G46" s="274" t="s">
        <v>51</v>
      </c>
      <c r="H46" s="276" t="s">
        <v>52</v>
      </c>
    </row>
    <row r="47" spans="1:10" ht="19.5" customHeight="1" thickBot="1">
      <c r="A47" s="31" t="s">
        <v>4</v>
      </c>
      <c r="B47" s="32" t="s">
        <v>5</v>
      </c>
      <c r="C47" s="32" t="s">
        <v>32</v>
      </c>
      <c r="D47" s="273"/>
      <c r="E47" s="275"/>
      <c r="F47" s="275"/>
      <c r="G47" s="275"/>
      <c r="H47" s="277"/>
      <c r="J47" s="43">
        <f>E48+E51+E54+E57+E63+E66+E72+E75+E78+E81+E84+E87+E96+E105</f>
        <v>394739000</v>
      </c>
    </row>
    <row r="48" spans="1:13" ht="18" customHeight="1">
      <c r="A48" s="313" t="s">
        <v>11</v>
      </c>
      <c r="B48" s="314" t="s">
        <v>17</v>
      </c>
      <c r="C48" s="255" t="s">
        <v>31</v>
      </c>
      <c r="D48" s="33" t="s">
        <v>53</v>
      </c>
      <c r="E48" s="123">
        <v>209861610</v>
      </c>
      <c r="F48" s="48">
        <v>0</v>
      </c>
      <c r="G48" s="48">
        <v>0</v>
      </c>
      <c r="H48" s="49">
        <f>SUM(E48:G48)</f>
        <v>209861610</v>
      </c>
      <c r="J48" s="43">
        <f>E49+E52+E55+E58+E64+E67+E73+E76+E79+E82+E85+E88+E97+E106</f>
        <v>391038360</v>
      </c>
      <c r="L48" s="42"/>
      <c r="M48" s="42"/>
    </row>
    <row r="49" spans="1:13" ht="18" customHeight="1">
      <c r="A49" s="253"/>
      <c r="B49" s="254"/>
      <c r="C49" s="256"/>
      <c r="D49" s="34" t="s">
        <v>54</v>
      </c>
      <c r="E49" s="124">
        <v>209861610</v>
      </c>
      <c r="F49" s="50">
        <v>0</v>
      </c>
      <c r="G49" s="50">
        <v>0</v>
      </c>
      <c r="H49" s="51">
        <f>SUM(E49:G49)</f>
        <v>209861610</v>
      </c>
      <c r="J49" s="43">
        <f>E50+E53+E56+E59+E65+E68+E74+E77+E80+E83+E86+E89+E98+E107</f>
        <v>-3700640</v>
      </c>
      <c r="L49" s="42"/>
      <c r="M49" s="42"/>
    </row>
    <row r="50" spans="1:13" ht="18" customHeight="1">
      <c r="A50" s="253"/>
      <c r="B50" s="254"/>
      <c r="C50" s="256"/>
      <c r="D50" s="34" t="s">
        <v>55</v>
      </c>
      <c r="E50" s="50">
        <f>E49-E48</f>
        <v>0</v>
      </c>
      <c r="F50" s="50">
        <f>F49-F48</f>
        <v>0</v>
      </c>
      <c r="G50" s="50">
        <f>G49-G48</f>
        <v>0</v>
      </c>
      <c r="H50" s="51">
        <f>H49-H48</f>
        <v>0</v>
      </c>
      <c r="L50" s="42"/>
      <c r="M50" s="42"/>
    </row>
    <row r="51" spans="1:13" ht="18" customHeight="1">
      <c r="A51" s="257"/>
      <c r="B51" s="259"/>
      <c r="C51" s="256" t="s">
        <v>30</v>
      </c>
      <c r="D51" s="34" t="s">
        <v>53</v>
      </c>
      <c r="E51" s="60">
        <v>59302760</v>
      </c>
      <c r="F51" s="50">
        <v>0</v>
      </c>
      <c r="G51" s="50">
        <v>0</v>
      </c>
      <c r="H51" s="51">
        <f>SUM(E51:G51)</f>
        <v>59302760</v>
      </c>
      <c r="L51" s="42"/>
      <c r="M51" s="42"/>
    </row>
    <row r="52" spans="1:13" ht="18" customHeight="1">
      <c r="A52" s="257"/>
      <c r="B52" s="259"/>
      <c r="C52" s="256"/>
      <c r="D52" s="34" t="s">
        <v>54</v>
      </c>
      <c r="E52" s="60">
        <v>56800810</v>
      </c>
      <c r="F52" s="50">
        <v>0</v>
      </c>
      <c r="G52" s="50">
        <v>0</v>
      </c>
      <c r="H52" s="51">
        <f>SUM(E52:G52)</f>
        <v>56800810</v>
      </c>
      <c r="L52" s="42"/>
      <c r="M52" s="42"/>
    </row>
    <row r="53" spans="1:13" ht="18" customHeight="1">
      <c r="A53" s="257"/>
      <c r="B53" s="259"/>
      <c r="C53" s="256"/>
      <c r="D53" s="34" t="s">
        <v>55</v>
      </c>
      <c r="E53" s="50">
        <f>E52-E51</f>
        <v>-2501950</v>
      </c>
      <c r="F53" s="50">
        <f>F52-F51</f>
        <v>0</v>
      </c>
      <c r="G53" s="50">
        <f>G52-G51</f>
        <v>0</v>
      </c>
      <c r="H53" s="51">
        <f>H52-H51</f>
        <v>-2501950</v>
      </c>
      <c r="L53" s="42"/>
      <c r="M53" s="42"/>
    </row>
    <row r="54" spans="1:13" ht="18" customHeight="1">
      <c r="A54" s="257"/>
      <c r="B54" s="259"/>
      <c r="C54" s="256" t="s">
        <v>80</v>
      </c>
      <c r="D54" s="34" t="s">
        <v>53</v>
      </c>
      <c r="E54" s="60">
        <v>20054860</v>
      </c>
      <c r="F54" s="50">
        <v>0</v>
      </c>
      <c r="G54" s="50">
        <v>0</v>
      </c>
      <c r="H54" s="51">
        <f>SUM(E54:G54)</f>
        <v>20054860</v>
      </c>
      <c r="L54" s="42"/>
      <c r="M54" s="42"/>
    </row>
    <row r="55" spans="1:13" ht="18" customHeight="1">
      <c r="A55" s="257"/>
      <c r="B55" s="259"/>
      <c r="C55" s="256"/>
      <c r="D55" s="34" t="s">
        <v>54</v>
      </c>
      <c r="E55" s="60">
        <v>20054860</v>
      </c>
      <c r="F55" s="50">
        <v>0</v>
      </c>
      <c r="G55" s="50">
        <v>0</v>
      </c>
      <c r="H55" s="51">
        <f>SUM(E55:G55)</f>
        <v>20054860</v>
      </c>
      <c r="L55" s="42"/>
      <c r="M55" s="42"/>
    </row>
    <row r="56" spans="1:13" ht="18" customHeight="1">
      <c r="A56" s="257"/>
      <c r="B56" s="259"/>
      <c r="C56" s="256"/>
      <c r="D56" s="34" t="s">
        <v>55</v>
      </c>
      <c r="E56" s="50">
        <f>E55-E54</f>
        <v>0</v>
      </c>
      <c r="F56" s="50">
        <f>F55-F54</f>
        <v>0</v>
      </c>
      <c r="G56" s="50">
        <f>G55-G54</f>
        <v>0</v>
      </c>
      <c r="H56" s="51">
        <f>H55-H54</f>
        <v>0</v>
      </c>
      <c r="L56" s="42"/>
      <c r="M56" s="42"/>
    </row>
    <row r="57" spans="1:13" ht="18" customHeight="1">
      <c r="A57" s="257"/>
      <c r="B57" s="259"/>
      <c r="C57" s="256" t="s">
        <v>81</v>
      </c>
      <c r="D57" s="34" t="s">
        <v>53</v>
      </c>
      <c r="E57" s="60">
        <v>23323250</v>
      </c>
      <c r="F57" s="50">
        <v>0</v>
      </c>
      <c r="G57" s="50">
        <v>0</v>
      </c>
      <c r="H57" s="51">
        <f>SUM(E57:G57)</f>
        <v>23323250</v>
      </c>
      <c r="L57" s="42"/>
      <c r="M57" s="42"/>
    </row>
    <row r="58" spans="1:13" ht="18" customHeight="1">
      <c r="A58" s="257"/>
      <c r="B58" s="259"/>
      <c r="C58" s="256"/>
      <c r="D58" s="34" t="s">
        <v>54</v>
      </c>
      <c r="E58" s="60">
        <v>22124560</v>
      </c>
      <c r="F58" s="50">
        <v>0</v>
      </c>
      <c r="G58" s="50">
        <v>0</v>
      </c>
      <c r="H58" s="51">
        <f>SUM(E58:G58)</f>
        <v>22124560</v>
      </c>
      <c r="L58" s="41"/>
      <c r="M58" s="41"/>
    </row>
    <row r="59" spans="1:8" ht="18" customHeight="1">
      <c r="A59" s="257"/>
      <c r="B59" s="259"/>
      <c r="C59" s="256"/>
      <c r="D59" s="34" t="s">
        <v>55</v>
      </c>
      <c r="E59" s="50">
        <f>E58-E57</f>
        <v>-1198690</v>
      </c>
      <c r="F59" s="50">
        <f>F58-F57</f>
        <v>0</v>
      </c>
      <c r="G59" s="50">
        <f>G58-G57</f>
        <v>0</v>
      </c>
      <c r="H59" s="51">
        <f>H58-H57</f>
        <v>-1198690</v>
      </c>
    </row>
    <row r="60" spans="1:8" ht="18" customHeight="1">
      <c r="A60" s="257"/>
      <c r="B60" s="283" t="s">
        <v>92</v>
      </c>
      <c r="C60" s="284"/>
      <c r="D60" s="34" t="s">
        <v>53</v>
      </c>
      <c r="E60" s="50">
        <f aca="true" t="shared" si="6" ref="E60:H62">E48+E51+E54+E57</f>
        <v>312542480</v>
      </c>
      <c r="F60" s="50">
        <f t="shared" si="6"/>
        <v>0</v>
      </c>
      <c r="G60" s="50">
        <f t="shared" si="6"/>
        <v>0</v>
      </c>
      <c r="H60" s="51">
        <f t="shared" si="6"/>
        <v>312542480</v>
      </c>
    </row>
    <row r="61" spans="1:8" ht="18" customHeight="1">
      <c r="A61" s="257"/>
      <c r="B61" s="285"/>
      <c r="C61" s="286"/>
      <c r="D61" s="34" t="s">
        <v>54</v>
      </c>
      <c r="E61" s="50">
        <f t="shared" si="6"/>
        <v>308841840</v>
      </c>
      <c r="F61" s="50">
        <f t="shared" si="6"/>
        <v>0</v>
      </c>
      <c r="G61" s="50">
        <f t="shared" si="6"/>
        <v>0</v>
      </c>
      <c r="H61" s="51">
        <f t="shared" si="6"/>
        <v>308841840</v>
      </c>
    </row>
    <row r="62" spans="1:8" ht="18" customHeight="1">
      <c r="A62" s="257"/>
      <c r="B62" s="287"/>
      <c r="C62" s="288"/>
      <c r="D62" s="34" t="s">
        <v>55</v>
      </c>
      <c r="E62" s="50">
        <f t="shared" si="6"/>
        <v>-3700640</v>
      </c>
      <c r="F62" s="50">
        <f t="shared" si="6"/>
        <v>0</v>
      </c>
      <c r="G62" s="50">
        <f t="shared" si="6"/>
        <v>0</v>
      </c>
      <c r="H62" s="51">
        <f t="shared" si="6"/>
        <v>-3700640</v>
      </c>
    </row>
    <row r="63" spans="1:8" ht="18" customHeight="1">
      <c r="A63" s="257"/>
      <c r="B63" s="289" t="s">
        <v>12</v>
      </c>
      <c r="C63" s="256" t="s">
        <v>38</v>
      </c>
      <c r="D63" s="34" t="s">
        <v>53</v>
      </c>
      <c r="E63" s="50">
        <v>0</v>
      </c>
      <c r="F63" s="50">
        <v>199000</v>
      </c>
      <c r="G63" s="50">
        <v>0</v>
      </c>
      <c r="H63" s="51">
        <f>SUM(E63:G63)</f>
        <v>199000</v>
      </c>
    </row>
    <row r="64" spans="1:8" ht="18" customHeight="1">
      <c r="A64" s="257"/>
      <c r="B64" s="254"/>
      <c r="C64" s="256"/>
      <c r="D64" s="34" t="s">
        <v>54</v>
      </c>
      <c r="E64" s="50">
        <v>0</v>
      </c>
      <c r="F64" s="50">
        <v>199000</v>
      </c>
      <c r="G64" s="50">
        <v>0</v>
      </c>
      <c r="H64" s="51">
        <f>SUM(E64:G64)</f>
        <v>199000</v>
      </c>
    </row>
    <row r="65" spans="1:8" ht="18" customHeight="1">
      <c r="A65" s="257"/>
      <c r="B65" s="254"/>
      <c r="C65" s="256"/>
      <c r="D65" s="34" t="s">
        <v>55</v>
      </c>
      <c r="E65" s="50">
        <f>E64-E63</f>
        <v>0</v>
      </c>
      <c r="F65" s="50">
        <f>F64-F63</f>
        <v>0</v>
      </c>
      <c r="G65" s="50">
        <f>G64-G63</f>
        <v>0</v>
      </c>
      <c r="H65" s="51">
        <f>H64-H63</f>
        <v>0</v>
      </c>
    </row>
    <row r="66" spans="1:8" ht="18" customHeight="1">
      <c r="A66" s="257"/>
      <c r="B66" s="259"/>
      <c r="C66" s="256" t="s">
        <v>39</v>
      </c>
      <c r="D66" s="34" t="s">
        <v>53</v>
      </c>
      <c r="E66" s="50">
        <v>220000</v>
      </c>
      <c r="F66" s="50">
        <v>400000</v>
      </c>
      <c r="G66" s="50">
        <v>0</v>
      </c>
      <c r="H66" s="51">
        <f>SUM(E66:G66)</f>
        <v>620000</v>
      </c>
    </row>
    <row r="67" spans="1:8" ht="18" customHeight="1">
      <c r="A67" s="257"/>
      <c r="B67" s="259"/>
      <c r="C67" s="256"/>
      <c r="D67" s="34" t="s">
        <v>54</v>
      </c>
      <c r="E67" s="50">
        <v>220000</v>
      </c>
      <c r="F67" s="50">
        <v>400000</v>
      </c>
      <c r="G67" s="50">
        <v>0</v>
      </c>
      <c r="H67" s="51">
        <f>SUM(E67:G67)</f>
        <v>620000</v>
      </c>
    </row>
    <row r="68" spans="1:8" ht="18" customHeight="1">
      <c r="A68" s="257"/>
      <c r="B68" s="259"/>
      <c r="C68" s="256"/>
      <c r="D68" s="34" t="s">
        <v>55</v>
      </c>
      <c r="E68" s="50">
        <f>E67-E66</f>
        <v>0</v>
      </c>
      <c r="F68" s="50">
        <f>F67-F66</f>
        <v>0</v>
      </c>
      <c r="G68" s="50">
        <f>G67-G66</f>
        <v>0</v>
      </c>
      <c r="H68" s="51">
        <f>H67-H66</f>
        <v>0</v>
      </c>
    </row>
    <row r="69" spans="1:8" ht="18" customHeight="1">
      <c r="A69" s="257"/>
      <c r="B69" s="283" t="s">
        <v>92</v>
      </c>
      <c r="C69" s="284"/>
      <c r="D69" s="34" t="s">
        <v>53</v>
      </c>
      <c r="E69" s="50">
        <f aca="true" t="shared" si="7" ref="E69:H71">E63+E66</f>
        <v>220000</v>
      </c>
      <c r="F69" s="50">
        <f t="shared" si="7"/>
        <v>599000</v>
      </c>
      <c r="G69" s="50">
        <f t="shared" si="7"/>
        <v>0</v>
      </c>
      <c r="H69" s="51">
        <f t="shared" si="7"/>
        <v>819000</v>
      </c>
    </row>
    <row r="70" spans="1:8" ht="18" customHeight="1">
      <c r="A70" s="257"/>
      <c r="B70" s="285"/>
      <c r="C70" s="286"/>
      <c r="D70" s="34" t="s">
        <v>54</v>
      </c>
      <c r="E70" s="50">
        <f t="shared" si="7"/>
        <v>220000</v>
      </c>
      <c r="F70" s="50">
        <f t="shared" si="7"/>
        <v>599000</v>
      </c>
      <c r="G70" s="50">
        <f t="shared" si="7"/>
        <v>0</v>
      </c>
      <c r="H70" s="51">
        <f t="shared" si="7"/>
        <v>819000</v>
      </c>
    </row>
    <row r="71" spans="1:8" ht="18" customHeight="1">
      <c r="A71" s="257"/>
      <c r="B71" s="287"/>
      <c r="C71" s="288"/>
      <c r="D71" s="34" t="s">
        <v>55</v>
      </c>
      <c r="E71" s="50">
        <f t="shared" si="7"/>
        <v>0</v>
      </c>
      <c r="F71" s="50">
        <f t="shared" si="7"/>
        <v>0</v>
      </c>
      <c r="G71" s="50">
        <f t="shared" si="7"/>
        <v>0</v>
      </c>
      <c r="H71" s="51">
        <f t="shared" si="7"/>
        <v>0</v>
      </c>
    </row>
    <row r="72" spans="1:8" ht="18" customHeight="1">
      <c r="A72" s="257"/>
      <c r="B72" s="289" t="s">
        <v>14</v>
      </c>
      <c r="C72" s="256" t="s">
        <v>41</v>
      </c>
      <c r="D72" s="34" t="s">
        <v>53</v>
      </c>
      <c r="E72" s="50">
        <v>1031610</v>
      </c>
      <c r="F72" s="50">
        <v>0</v>
      </c>
      <c r="G72" s="50">
        <v>0</v>
      </c>
      <c r="H72" s="51">
        <f>SUM(E72:G72)</f>
        <v>1031610</v>
      </c>
    </row>
    <row r="73" spans="1:8" ht="18" customHeight="1">
      <c r="A73" s="257"/>
      <c r="B73" s="254"/>
      <c r="C73" s="256"/>
      <c r="D73" s="34" t="s">
        <v>54</v>
      </c>
      <c r="E73" s="50">
        <v>1031610</v>
      </c>
      <c r="F73" s="50">
        <v>0</v>
      </c>
      <c r="G73" s="50">
        <v>0</v>
      </c>
      <c r="H73" s="51">
        <f>SUM(E73:G73)</f>
        <v>1031610</v>
      </c>
    </row>
    <row r="74" spans="1:8" ht="18" customHeight="1">
      <c r="A74" s="257"/>
      <c r="B74" s="254"/>
      <c r="C74" s="256"/>
      <c r="D74" s="34" t="s">
        <v>55</v>
      </c>
      <c r="E74" s="50">
        <f>E73-E72</f>
        <v>0</v>
      </c>
      <c r="F74" s="50">
        <f>F73-F72</f>
        <v>0</v>
      </c>
      <c r="G74" s="50">
        <f>G73-G72</f>
        <v>0</v>
      </c>
      <c r="H74" s="51">
        <f>H73-H72</f>
        <v>0</v>
      </c>
    </row>
    <row r="75" spans="1:8" ht="18" customHeight="1">
      <c r="A75" s="257"/>
      <c r="B75" s="259"/>
      <c r="C75" s="256" t="s">
        <v>42</v>
      </c>
      <c r="D75" s="34" t="s">
        <v>53</v>
      </c>
      <c r="E75" s="50">
        <v>5099040</v>
      </c>
      <c r="F75" s="50">
        <v>125360</v>
      </c>
      <c r="G75" s="50">
        <v>0</v>
      </c>
      <c r="H75" s="51">
        <f>SUM(E75:G75)</f>
        <v>5224400</v>
      </c>
    </row>
    <row r="76" spans="1:8" ht="18" customHeight="1">
      <c r="A76" s="257"/>
      <c r="B76" s="259"/>
      <c r="C76" s="256"/>
      <c r="D76" s="34" t="s">
        <v>54</v>
      </c>
      <c r="E76" s="50">
        <v>5099040</v>
      </c>
      <c r="F76" s="50">
        <v>637900</v>
      </c>
      <c r="G76" s="50">
        <v>0</v>
      </c>
      <c r="H76" s="51">
        <f>SUM(E76:G76)</f>
        <v>5736940</v>
      </c>
    </row>
    <row r="77" spans="1:8" ht="18" customHeight="1">
      <c r="A77" s="257"/>
      <c r="B77" s="259"/>
      <c r="C77" s="256"/>
      <c r="D77" s="34" t="s">
        <v>55</v>
      </c>
      <c r="E77" s="50">
        <f>E76-E75</f>
        <v>0</v>
      </c>
      <c r="F77" s="50">
        <f>F76-F75</f>
        <v>512540</v>
      </c>
      <c r="G77" s="50">
        <f>G76-G75</f>
        <v>0</v>
      </c>
      <c r="H77" s="51">
        <f>H76-H75</f>
        <v>512540</v>
      </c>
    </row>
    <row r="78" spans="1:8" ht="18" customHeight="1">
      <c r="A78" s="257"/>
      <c r="B78" s="259"/>
      <c r="C78" s="256" t="s">
        <v>43</v>
      </c>
      <c r="D78" s="34" t="s">
        <v>53</v>
      </c>
      <c r="E78" s="50">
        <v>853470</v>
      </c>
      <c r="F78" s="50">
        <v>0</v>
      </c>
      <c r="G78" s="50">
        <v>0</v>
      </c>
      <c r="H78" s="51">
        <f>SUM(E78:G78)</f>
        <v>853470</v>
      </c>
    </row>
    <row r="79" spans="1:8" ht="18" customHeight="1">
      <c r="A79" s="257"/>
      <c r="B79" s="259"/>
      <c r="C79" s="256"/>
      <c r="D79" s="34" t="s">
        <v>54</v>
      </c>
      <c r="E79" s="50">
        <v>853470</v>
      </c>
      <c r="F79" s="50">
        <v>0</v>
      </c>
      <c r="G79" s="50">
        <v>0</v>
      </c>
      <c r="H79" s="51">
        <f>SUM(E79:G79)</f>
        <v>853470</v>
      </c>
    </row>
    <row r="80" spans="1:8" ht="18" customHeight="1">
      <c r="A80" s="257"/>
      <c r="B80" s="259"/>
      <c r="C80" s="256"/>
      <c r="D80" s="34" t="s">
        <v>55</v>
      </c>
      <c r="E80" s="50">
        <f>E79-E78</f>
        <v>0</v>
      </c>
      <c r="F80" s="50">
        <f>F79-F78</f>
        <v>0</v>
      </c>
      <c r="G80" s="50">
        <f>G79-G78</f>
        <v>0</v>
      </c>
      <c r="H80" s="51">
        <f>H79-H78</f>
        <v>0</v>
      </c>
    </row>
    <row r="81" spans="1:8" ht="18" customHeight="1">
      <c r="A81" s="257"/>
      <c r="B81" s="259"/>
      <c r="C81" s="256" t="s">
        <v>44</v>
      </c>
      <c r="D81" s="34" t="s">
        <v>53</v>
      </c>
      <c r="E81" s="50">
        <v>1858530</v>
      </c>
      <c r="F81" s="50">
        <v>0</v>
      </c>
      <c r="G81" s="50">
        <v>0</v>
      </c>
      <c r="H81" s="51">
        <f>SUM(E81:G81)</f>
        <v>1858530</v>
      </c>
    </row>
    <row r="82" spans="1:8" ht="18" customHeight="1">
      <c r="A82" s="257"/>
      <c r="B82" s="259"/>
      <c r="C82" s="256"/>
      <c r="D82" s="34" t="s">
        <v>54</v>
      </c>
      <c r="E82" s="50">
        <v>1858530</v>
      </c>
      <c r="F82" s="50">
        <v>0</v>
      </c>
      <c r="G82" s="50">
        <v>0</v>
      </c>
      <c r="H82" s="51">
        <f>SUM(E82:G82)</f>
        <v>1858530</v>
      </c>
    </row>
    <row r="83" spans="1:8" ht="18" customHeight="1">
      <c r="A83" s="257"/>
      <c r="B83" s="259"/>
      <c r="C83" s="256"/>
      <c r="D83" s="34" t="s">
        <v>55</v>
      </c>
      <c r="E83" s="50">
        <f>E82-E81</f>
        <v>0</v>
      </c>
      <c r="F83" s="50">
        <f>F82-F81</f>
        <v>0</v>
      </c>
      <c r="G83" s="50">
        <f>G82-G81</f>
        <v>0</v>
      </c>
      <c r="H83" s="51">
        <f>H82-H81</f>
        <v>0</v>
      </c>
    </row>
    <row r="84" spans="1:8" ht="18" customHeight="1">
      <c r="A84" s="257"/>
      <c r="B84" s="259"/>
      <c r="C84" s="256" t="s">
        <v>45</v>
      </c>
      <c r="D84" s="34" t="s">
        <v>53</v>
      </c>
      <c r="E84" s="50">
        <v>3059960</v>
      </c>
      <c r="F84" s="50">
        <v>0</v>
      </c>
      <c r="G84" s="50">
        <v>0</v>
      </c>
      <c r="H84" s="51">
        <f>SUM(E84:G84)</f>
        <v>3059960</v>
      </c>
    </row>
    <row r="85" spans="1:8" ht="18" customHeight="1">
      <c r="A85" s="257"/>
      <c r="B85" s="259"/>
      <c r="C85" s="256"/>
      <c r="D85" s="34" t="s">
        <v>54</v>
      </c>
      <c r="E85" s="50">
        <v>3059960</v>
      </c>
      <c r="F85" s="50">
        <v>0</v>
      </c>
      <c r="G85" s="50">
        <v>0</v>
      </c>
      <c r="H85" s="51">
        <f>SUM(E85:G85)</f>
        <v>3059960</v>
      </c>
    </row>
    <row r="86" spans="1:8" ht="18" customHeight="1" thickBot="1">
      <c r="A86" s="258"/>
      <c r="B86" s="260"/>
      <c r="C86" s="262"/>
      <c r="D86" s="37" t="s">
        <v>55</v>
      </c>
      <c r="E86" s="56">
        <f>E85-E84</f>
        <v>0</v>
      </c>
      <c r="F86" s="56">
        <f>F85-F84</f>
        <v>0</v>
      </c>
      <c r="G86" s="56">
        <f>G85-G84</f>
        <v>0</v>
      </c>
      <c r="H86" s="57">
        <f>H85-H84</f>
        <v>0</v>
      </c>
    </row>
    <row r="87" spans="1:8" ht="18" customHeight="1">
      <c r="A87" s="264"/>
      <c r="B87" s="265"/>
      <c r="C87" s="266" t="s">
        <v>94</v>
      </c>
      <c r="D87" s="45" t="s">
        <v>53</v>
      </c>
      <c r="E87" s="61">
        <v>25960010</v>
      </c>
      <c r="F87" s="61">
        <f>28012870-E87</f>
        <v>2052860</v>
      </c>
      <c r="G87" s="61">
        <v>0</v>
      </c>
      <c r="H87" s="62">
        <f>SUM(E87:G87)</f>
        <v>28012870</v>
      </c>
    </row>
    <row r="88" spans="1:8" ht="18" customHeight="1">
      <c r="A88" s="257"/>
      <c r="B88" s="259"/>
      <c r="C88" s="256"/>
      <c r="D88" s="34" t="s">
        <v>54</v>
      </c>
      <c r="E88" s="50">
        <f>28013830-F88</f>
        <v>25960010</v>
      </c>
      <c r="F88" s="50">
        <f>12853820-10800000</f>
        <v>2053820</v>
      </c>
      <c r="G88" s="50">
        <v>0</v>
      </c>
      <c r="H88" s="51">
        <f>SUM(E88:G88)</f>
        <v>28013830</v>
      </c>
    </row>
    <row r="89" spans="1:8" ht="18" customHeight="1">
      <c r="A89" s="257"/>
      <c r="B89" s="259"/>
      <c r="C89" s="256"/>
      <c r="D89" s="34" t="s">
        <v>55</v>
      </c>
      <c r="E89" s="50">
        <f>E88-E87</f>
        <v>0</v>
      </c>
      <c r="F89" s="50">
        <f>F88-F87</f>
        <v>960</v>
      </c>
      <c r="G89" s="50">
        <f>G88-G87</f>
        <v>0</v>
      </c>
      <c r="H89" s="51">
        <f>H88-H87</f>
        <v>960</v>
      </c>
    </row>
    <row r="90" spans="1:8" ht="18" customHeight="1">
      <c r="A90" s="257"/>
      <c r="B90" s="283" t="s">
        <v>92</v>
      </c>
      <c r="C90" s="284"/>
      <c r="D90" s="34" t="s">
        <v>53</v>
      </c>
      <c r="E90" s="50">
        <f aca="true" t="shared" si="8" ref="E90:H92">E72+E75+E78+E81+E84+E87</f>
        <v>37862620</v>
      </c>
      <c r="F90" s="50">
        <f t="shared" si="8"/>
        <v>2178220</v>
      </c>
      <c r="G90" s="50">
        <f t="shared" si="8"/>
        <v>0</v>
      </c>
      <c r="H90" s="51">
        <f t="shared" si="8"/>
        <v>40040840</v>
      </c>
    </row>
    <row r="91" spans="1:8" ht="18" customHeight="1">
      <c r="A91" s="257"/>
      <c r="B91" s="285"/>
      <c r="C91" s="286"/>
      <c r="D91" s="34" t="s">
        <v>54</v>
      </c>
      <c r="E91" s="50">
        <f t="shared" si="8"/>
        <v>37862620</v>
      </c>
      <c r="F91" s="50">
        <f t="shared" si="8"/>
        <v>2691720</v>
      </c>
      <c r="G91" s="50">
        <f t="shared" si="8"/>
        <v>0</v>
      </c>
      <c r="H91" s="51">
        <f>H73+H76+H79+H82+H85+H88</f>
        <v>40554340</v>
      </c>
    </row>
    <row r="92" spans="1:8" ht="18" customHeight="1">
      <c r="A92" s="257"/>
      <c r="B92" s="285"/>
      <c r="C92" s="286"/>
      <c r="D92" s="34" t="s">
        <v>55</v>
      </c>
      <c r="E92" s="50">
        <f t="shared" si="8"/>
        <v>0</v>
      </c>
      <c r="F92" s="50">
        <f t="shared" si="8"/>
        <v>513500</v>
      </c>
      <c r="G92" s="50">
        <f t="shared" si="8"/>
        <v>0</v>
      </c>
      <c r="H92" s="51">
        <f t="shared" si="8"/>
        <v>513500</v>
      </c>
    </row>
    <row r="93" spans="1:8" ht="18" customHeight="1">
      <c r="A93" s="298" t="s">
        <v>56</v>
      </c>
      <c r="B93" s="299"/>
      <c r="C93" s="300"/>
      <c r="D93" s="34" t="s">
        <v>53</v>
      </c>
      <c r="E93" s="50">
        <f aca="true" t="shared" si="9" ref="E93:H95">E60+E69+E90</f>
        <v>350625100</v>
      </c>
      <c r="F93" s="50">
        <f t="shared" si="9"/>
        <v>2777220</v>
      </c>
      <c r="G93" s="50">
        <f t="shared" si="9"/>
        <v>0</v>
      </c>
      <c r="H93" s="51">
        <f t="shared" si="9"/>
        <v>353402320</v>
      </c>
    </row>
    <row r="94" spans="1:8" ht="18" customHeight="1">
      <c r="A94" s="301"/>
      <c r="B94" s="302"/>
      <c r="C94" s="303"/>
      <c r="D94" s="34" t="s">
        <v>54</v>
      </c>
      <c r="E94" s="50">
        <f t="shared" si="9"/>
        <v>346924460</v>
      </c>
      <c r="F94" s="50">
        <f t="shared" si="9"/>
        <v>3290720</v>
      </c>
      <c r="G94" s="50">
        <f t="shared" si="9"/>
        <v>0</v>
      </c>
      <c r="H94" s="51">
        <f>H61+H70+H91</f>
        <v>350215180</v>
      </c>
    </row>
    <row r="95" spans="1:8" ht="18" customHeight="1">
      <c r="A95" s="304"/>
      <c r="B95" s="305"/>
      <c r="C95" s="306"/>
      <c r="D95" s="34" t="s">
        <v>55</v>
      </c>
      <c r="E95" s="50">
        <f t="shared" si="9"/>
        <v>-3700640</v>
      </c>
      <c r="F95" s="50">
        <f t="shared" si="9"/>
        <v>513500</v>
      </c>
      <c r="G95" s="50">
        <f t="shared" si="9"/>
        <v>0</v>
      </c>
      <c r="H95" s="51">
        <f t="shared" si="9"/>
        <v>-3187140</v>
      </c>
    </row>
    <row r="96" spans="1:8" ht="18" customHeight="1">
      <c r="A96" s="297" t="s">
        <v>24</v>
      </c>
      <c r="B96" s="256" t="s">
        <v>25</v>
      </c>
      <c r="C96" s="256" t="s">
        <v>95</v>
      </c>
      <c r="D96" s="34" t="s">
        <v>53</v>
      </c>
      <c r="E96" s="50">
        <v>7330000</v>
      </c>
      <c r="F96" s="50">
        <v>0</v>
      </c>
      <c r="G96" s="50">
        <v>0</v>
      </c>
      <c r="H96" s="51">
        <f>SUM(E96:G96)</f>
        <v>7330000</v>
      </c>
    </row>
    <row r="97" spans="1:8" ht="18" customHeight="1">
      <c r="A97" s="253"/>
      <c r="B97" s="256"/>
      <c r="C97" s="256"/>
      <c r="D97" s="34" t="s">
        <v>54</v>
      </c>
      <c r="E97" s="50">
        <v>7330000</v>
      </c>
      <c r="F97" s="50">
        <v>0</v>
      </c>
      <c r="G97" s="50">
        <v>0</v>
      </c>
      <c r="H97" s="51">
        <f>SUM(E97:G97)</f>
        <v>7330000</v>
      </c>
    </row>
    <row r="98" spans="1:8" ht="18" customHeight="1">
      <c r="A98" s="253"/>
      <c r="B98" s="256"/>
      <c r="C98" s="256"/>
      <c r="D98" s="34" t="s">
        <v>55</v>
      </c>
      <c r="E98" s="50">
        <f>E97-E96</f>
        <v>0</v>
      </c>
      <c r="F98" s="50">
        <f>F97-F96</f>
        <v>0</v>
      </c>
      <c r="G98" s="50">
        <f>G97-G96</f>
        <v>0</v>
      </c>
      <c r="H98" s="51">
        <f>H97-H96</f>
        <v>0</v>
      </c>
    </row>
    <row r="99" spans="1:8" ht="18" customHeight="1">
      <c r="A99" s="257"/>
      <c r="B99" s="283" t="s">
        <v>92</v>
      </c>
      <c r="C99" s="284"/>
      <c r="D99" s="34" t="s">
        <v>53</v>
      </c>
      <c r="E99" s="50">
        <f aca="true" t="shared" si="10" ref="E99:H101">E96</f>
        <v>7330000</v>
      </c>
      <c r="F99" s="50">
        <f t="shared" si="10"/>
        <v>0</v>
      </c>
      <c r="G99" s="50">
        <f t="shared" si="10"/>
        <v>0</v>
      </c>
      <c r="H99" s="51">
        <f t="shared" si="10"/>
        <v>7330000</v>
      </c>
    </row>
    <row r="100" spans="1:8" ht="18" customHeight="1">
      <c r="A100" s="257"/>
      <c r="B100" s="285"/>
      <c r="C100" s="286"/>
      <c r="D100" s="34" t="s">
        <v>54</v>
      </c>
      <c r="E100" s="50">
        <f t="shared" si="10"/>
        <v>7330000</v>
      </c>
      <c r="F100" s="50">
        <f t="shared" si="10"/>
        <v>0</v>
      </c>
      <c r="G100" s="50">
        <f t="shared" si="10"/>
        <v>0</v>
      </c>
      <c r="H100" s="51">
        <f t="shared" si="10"/>
        <v>7330000</v>
      </c>
    </row>
    <row r="101" spans="1:8" ht="18" customHeight="1">
      <c r="A101" s="257"/>
      <c r="B101" s="285"/>
      <c r="C101" s="286"/>
      <c r="D101" s="34" t="s">
        <v>55</v>
      </c>
      <c r="E101" s="50">
        <f t="shared" si="10"/>
        <v>0</v>
      </c>
      <c r="F101" s="50">
        <f t="shared" si="10"/>
        <v>0</v>
      </c>
      <c r="G101" s="50">
        <f t="shared" si="10"/>
        <v>0</v>
      </c>
      <c r="H101" s="51">
        <f t="shared" si="10"/>
        <v>0</v>
      </c>
    </row>
    <row r="102" spans="1:8" ht="18" customHeight="1">
      <c r="A102" s="298" t="s">
        <v>56</v>
      </c>
      <c r="B102" s="299"/>
      <c r="C102" s="300"/>
      <c r="D102" s="34" t="s">
        <v>53</v>
      </c>
      <c r="E102" s="50">
        <f aca="true" t="shared" si="11" ref="E102:H104">E99</f>
        <v>7330000</v>
      </c>
      <c r="F102" s="50">
        <f t="shared" si="11"/>
        <v>0</v>
      </c>
      <c r="G102" s="50">
        <f t="shared" si="11"/>
        <v>0</v>
      </c>
      <c r="H102" s="51">
        <f t="shared" si="11"/>
        <v>7330000</v>
      </c>
    </row>
    <row r="103" spans="1:8" ht="18" customHeight="1">
      <c r="A103" s="301"/>
      <c r="B103" s="302"/>
      <c r="C103" s="303"/>
      <c r="D103" s="34" t="s">
        <v>54</v>
      </c>
      <c r="E103" s="50">
        <f t="shared" si="11"/>
        <v>7330000</v>
      </c>
      <c r="F103" s="50">
        <f t="shared" si="11"/>
        <v>0</v>
      </c>
      <c r="G103" s="50">
        <f t="shared" si="11"/>
        <v>0</v>
      </c>
      <c r="H103" s="51">
        <f t="shared" si="11"/>
        <v>7330000</v>
      </c>
    </row>
    <row r="104" spans="1:8" ht="18" customHeight="1">
      <c r="A104" s="304"/>
      <c r="B104" s="305"/>
      <c r="C104" s="306"/>
      <c r="D104" s="34" t="s">
        <v>55</v>
      </c>
      <c r="E104" s="50">
        <f t="shared" si="11"/>
        <v>0</v>
      </c>
      <c r="F104" s="50">
        <f t="shared" si="11"/>
        <v>0</v>
      </c>
      <c r="G104" s="50">
        <f t="shared" si="11"/>
        <v>0</v>
      </c>
      <c r="H104" s="51">
        <f t="shared" si="11"/>
        <v>0</v>
      </c>
    </row>
    <row r="105" spans="1:8" ht="18" customHeight="1">
      <c r="A105" s="297" t="s">
        <v>20</v>
      </c>
      <c r="B105" s="289" t="s">
        <v>20</v>
      </c>
      <c r="C105" s="256" t="s">
        <v>96</v>
      </c>
      <c r="D105" s="34" t="s">
        <v>53</v>
      </c>
      <c r="E105" s="50">
        <v>36783900</v>
      </c>
      <c r="F105" s="50">
        <v>0</v>
      </c>
      <c r="G105" s="50">
        <v>0</v>
      </c>
      <c r="H105" s="51">
        <f>SUM(E105:G105)</f>
        <v>36783900</v>
      </c>
    </row>
    <row r="106" spans="1:8" ht="18" customHeight="1">
      <c r="A106" s="253"/>
      <c r="B106" s="254"/>
      <c r="C106" s="256"/>
      <c r="D106" s="34" t="s">
        <v>54</v>
      </c>
      <c r="E106" s="50">
        <v>36783900</v>
      </c>
      <c r="F106" s="50">
        <v>0</v>
      </c>
      <c r="G106" s="50">
        <v>0</v>
      </c>
      <c r="H106" s="51">
        <f>SUM(E106:G106)</f>
        <v>36783900</v>
      </c>
    </row>
    <row r="107" spans="1:8" ht="18" customHeight="1">
      <c r="A107" s="253"/>
      <c r="B107" s="254"/>
      <c r="C107" s="256"/>
      <c r="D107" s="34" t="s">
        <v>55</v>
      </c>
      <c r="E107" s="50">
        <f>E106-E105</f>
        <v>0</v>
      </c>
      <c r="F107" s="50">
        <f>F106-F105</f>
        <v>0</v>
      </c>
      <c r="G107" s="50">
        <f>G106-G105</f>
        <v>0</v>
      </c>
      <c r="H107" s="51">
        <f>H106-H105</f>
        <v>0</v>
      </c>
    </row>
    <row r="108" spans="1:8" ht="18" customHeight="1">
      <c r="A108" s="257"/>
      <c r="B108" s="259"/>
      <c r="C108" s="261" t="s">
        <v>97</v>
      </c>
      <c r="D108" s="34" t="s">
        <v>53</v>
      </c>
      <c r="E108" s="50">
        <v>3000000</v>
      </c>
      <c r="F108" s="50">
        <v>0</v>
      </c>
      <c r="G108" s="50">
        <v>0</v>
      </c>
      <c r="H108" s="51">
        <f>SUM(E108:G108)</f>
        <v>3000000</v>
      </c>
    </row>
    <row r="109" spans="1:8" ht="18" customHeight="1">
      <c r="A109" s="257"/>
      <c r="B109" s="259"/>
      <c r="C109" s="256"/>
      <c r="D109" s="34" t="s">
        <v>54</v>
      </c>
      <c r="E109" s="50">
        <v>1950000</v>
      </c>
      <c r="F109" s="50">
        <v>0</v>
      </c>
      <c r="G109" s="50">
        <v>0</v>
      </c>
      <c r="H109" s="51">
        <f>SUM(E109:G109)</f>
        <v>1950000</v>
      </c>
    </row>
    <row r="110" spans="1:8" ht="18" customHeight="1">
      <c r="A110" s="257"/>
      <c r="B110" s="259"/>
      <c r="C110" s="256"/>
      <c r="D110" s="34" t="s">
        <v>55</v>
      </c>
      <c r="E110" s="50">
        <f>E109-E108</f>
        <v>-1050000</v>
      </c>
      <c r="F110" s="50">
        <f>F109-F108</f>
        <v>0</v>
      </c>
      <c r="G110" s="50">
        <f>G109-G108</f>
        <v>0</v>
      </c>
      <c r="H110" s="51">
        <f>H109-H108</f>
        <v>-1050000</v>
      </c>
    </row>
    <row r="111" spans="1:8" ht="18" customHeight="1">
      <c r="A111" s="257"/>
      <c r="B111" s="259"/>
      <c r="C111" s="261" t="s">
        <v>98</v>
      </c>
      <c r="D111" s="34" t="s">
        <v>53</v>
      </c>
      <c r="E111" s="50">
        <v>32820000</v>
      </c>
      <c r="F111" s="50">
        <v>0</v>
      </c>
      <c r="G111" s="50">
        <v>0</v>
      </c>
      <c r="H111" s="51">
        <f>SUM(E111:G111)</f>
        <v>32820000</v>
      </c>
    </row>
    <row r="112" spans="1:8" ht="18" customHeight="1">
      <c r="A112" s="257"/>
      <c r="B112" s="259"/>
      <c r="C112" s="256"/>
      <c r="D112" s="34" t="s">
        <v>54</v>
      </c>
      <c r="E112" s="50">
        <v>32820000</v>
      </c>
      <c r="F112" s="50">
        <v>0</v>
      </c>
      <c r="G112" s="50">
        <v>0</v>
      </c>
      <c r="H112" s="51">
        <f>SUM(E112:G112)</f>
        <v>32820000</v>
      </c>
    </row>
    <row r="113" spans="1:8" ht="18" customHeight="1">
      <c r="A113" s="257"/>
      <c r="B113" s="259"/>
      <c r="C113" s="256"/>
      <c r="D113" s="34" t="s">
        <v>55</v>
      </c>
      <c r="E113" s="50">
        <f>E112-E111</f>
        <v>0</v>
      </c>
      <c r="F113" s="50">
        <f>F112-F111</f>
        <v>0</v>
      </c>
      <c r="G113" s="50">
        <f>G112-G111</f>
        <v>0</v>
      </c>
      <c r="H113" s="51">
        <f>H112-H111</f>
        <v>0</v>
      </c>
    </row>
    <row r="114" spans="1:8" ht="18" customHeight="1">
      <c r="A114" s="257"/>
      <c r="B114" s="259"/>
      <c r="C114" s="261" t="s">
        <v>99</v>
      </c>
      <c r="D114" s="34" t="s">
        <v>53</v>
      </c>
      <c r="E114" s="50">
        <v>63680000</v>
      </c>
      <c r="F114" s="50">
        <v>0</v>
      </c>
      <c r="G114" s="50">
        <v>0</v>
      </c>
      <c r="H114" s="51">
        <f>SUM(E114:G114)</f>
        <v>63680000</v>
      </c>
    </row>
    <row r="115" spans="1:8" ht="18" customHeight="1">
      <c r="A115" s="257"/>
      <c r="B115" s="259"/>
      <c r="C115" s="256"/>
      <c r="D115" s="34" t="s">
        <v>54</v>
      </c>
      <c r="E115" s="50">
        <v>63680000</v>
      </c>
      <c r="F115" s="50">
        <v>0</v>
      </c>
      <c r="G115" s="50">
        <v>0</v>
      </c>
      <c r="H115" s="51">
        <f>SUM(E115:G115)</f>
        <v>63680000</v>
      </c>
    </row>
    <row r="116" spans="1:8" ht="18" customHeight="1">
      <c r="A116" s="257"/>
      <c r="B116" s="259"/>
      <c r="C116" s="256"/>
      <c r="D116" s="34" t="s">
        <v>55</v>
      </c>
      <c r="E116" s="50">
        <f>E115-E114</f>
        <v>0</v>
      </c>
      <c r="F116" s="50">
        <f>F115-F114</f>
        <v>0</v>
      </c>
      <c r="G116" s="50">
        <f>G115-G114</f>
        <v>0</v>
      </c>
      <c r="H116" s="51">
        <f>H115-H114</f>
        <v>0</v>
      </c>
    </row>
    <row r="117" spans="1:8" ht="18" customHeight="1">
      <c r="A117" s="257"/>
      <c r="B117" s="259"/>
      <c r="C117" s="261" t="s">
        <v>100</v>
      </c>
      <c r="D117" s="34" t="s">
        <v>53</v>
      </c>
      <c r="E117" s="50">
        <v>27509000</v>
      </c>
      <c r="F117" s="50">
        <v>0</v>
      </c>
      <c r="G117" s="50">
        <v>0</v>
      </c>
      <c r="H117" s="51">
        <f>SUM(E117:G117)</f>
        <v>27509000</v>
      </c>
    </row>
    <row r="118" spans="1:8" ht="18" customHeight="1">
      <c r="A118" s="257"/>
      <c r="B118" s="259"/>
      <c r="C118" s="256"/>
      <c r="D118" s="34" t="s">
        <v>54</v>
      </c>
      <c r="E118" s="50">
        <v>27509000</v>
      </c>
      <c r="F118" s="50">
        <v>0</v>
      </c>
      <c r="G118" s="50">
        <v>0</v>
      </c>
      <c r="H118" s="51">
        <f>SUM(E118:G118)</f>
        <v>27509000</v>
      </c>
    </row>
    <row r="119" spans="1:8" ht="18" customHeight="1">
      <c r="A119" s="257"/>
      <c r="B119" s="259"/>
      <c r="C119" s="256"/>
      <c r="D119" s="34" t="s">
        <v>55</v>
      </c>
      <c r="E119" s="50">
        <f>E118-E117</f>
        <v>0</v>
      </c>
      <c r="F119" s="50">
        <f>F118-F117</f>
        <v>0</v>
      </c>
      <c r="G119" s="50">
        <f>G118-G117</f>
        <v>0</v>
      </c>
      <c r="H119" s="51">
        <f>H118-H117</f>
        <v>0</v>
      </c>
    </row>
    <row r="120" spans="1:8" ht="18" customHeight="1">
      <c r="A120" s="257"/>
      <c r="B120" s="259"/>
      <c r="C120" s="261" t="s">
        <v>101</v>
      </c>
      <c r="D120" s="34" t="s">
        <v>53</v>
      </c>
      <c r="E120" s="50">
        <v>30649000</v>
      </c>
      <c r="F120" s="50">
        <v>0</v>
      </c>
      <c r="G120" s="50">
        <v>0</v>
      </c>
      <c r="H120" s="51">
        <f>SUM(E120:G120)</f>
        <v>30649000</v>
      </c>
    </row>
    <row r="121" spans="1:8" ht="18" customHeight="1">
      <c r="A121" s="257"/>
      <c r="B121" s="259"/>
      <c r="C121" s="256"/>
      <c r="D121" s="34" t="s">
        <v>54</v>
      </c>
      <c r="E121" s="50">
        <v>22147590</v>
      </c>
      <c r="F121" s="50">
        <v>0</v>
      </c>
      <c r="G121" s="50">
        <v>0</v>
      </c>
      <c r="H121" s="51">
        <f>SUM(E121:G121)</f>
        <v>22147590</v>
      </c>
    </row>
    <row r="122" spans="1:8" ht="18" customHeight="1">
      <c r="A122" s="257"/>
      <c r="B122" s="259"/>
      <c r="C122" s="256"/>
      <c r="D122" s="34" t="s">
        <v>55</v>
      </c>
      <c r="E122" s="50">
        <f>E121-E120</f>
        <v>-8501410</v>
      </c>
      <c r="F122" s="50">
        <f>F121-F120</f>
        <v>0</v>
      </c>
      <c r="G122" s="50">
        <f>G121-G120</f>
        <v>0</v>
      </c>
      <c r="H122" s="51">
        <f>H121-H120</f>
        <v>-8501410</v>
      </c>
    </row>
    <row r="123" spans="1:8" ht="18" customHeight="1">
      <c r="A123" s="257"/>
      <c r="B123" s="259"/>
      <c r="C123" s="261" t="s">
        <v>102</v>
      </c>
      <c r="D123" s="34" t="s">
        <v>53</v>
      </c>
      <c r="E123" s="50">
        <v>15500000</v>
      </c>
      <c r="F123" s="50">
        <v>0</v>
      </c>
      <c r="G123" s="50">
        <v>0</v>
      </c>
      <c r="H123" s="51">
        <f>SUM(E123:G123)</f>
        <v>15500000</v>
      </c>
    </row>
    <row r="124" spans="1:8" ht="18" customHeight="1">
      <c r="A124" s="257"/>
      <c r="B124" s="259"/>
      <c r="C124" s="256"/>
      <c r="D124" s="34" t="s">
        <v>54</v>
      </c>
      <c r="E124" s="50">
        <v>15500000</v>
      </c>
      <c r="F124" s="50">
        <v>0</v>
      </c>
      <c r="G124" s="50">
        <v>0</v>
      </c>
      <c r="H124" s="51">
        <f>SUM(E124:G124)</f>
        <v>15500000</v>
      </c>
    </row>
    <row r="125" spans="1:8" ht="18" customHeight="1">
      <c r="A125" s="257"/>
      <c r="B125" s="259"/>
      <c r="C125" s="256"/>
      <c r="D125" s="34" t="s">
        <v>55</v>
      </c>
      <c r="E125" s="50">
        <f>E124-E123</f>
        <v>0</v>
      </c>
      <c r="F125" s="50">
        <f>F124-F123</f>
        <v>0</v>
      </c>
      <c r="G125" s="50">
        <f>G124-G123</f>
        <v>0</v>
      </c>
      <c r="H125" s="51">
        <f>H124-H123</f>
        <v>0</v>
      </c>
    </row>
    <row r="126" spans="1:8" ht="18" customHeight="1">
      <c r="A126" s="257"/>
      <c r="B126" s="259"/>
      <c r="C126" s="261" t="s">
        <v>103</v>
      </c>
      <c r="D126" s="34" t="s">
        <v>53</v>
      </c>
      <c r="E126" s="50">
        <v>102000000</v>
      </c>
      <c r="F126" s="50">
        <v>0</v>
      </c>
      <c r="G126" s="50">
        <v>0</v>
      </c>
      <c r="H126" s="51">
        <f>SUM(E126:G126)</f>
        <v>102000000</v>
      </c>
    </row>
    <row r="127" spans="1:8" ht="18" customHeight="1">
      <c r="A127" s="257"/>
      <c r="B127" s="259"/>
      <c r="C127" s="256"/>
      <c r="D127" s="34" t="s">
        <v>54</v>
      </c>
      <c r="E127" s="50">
        <v>102000000</v>
      </c>
      <c r="F127" s="50">
        <v>0</v>
      </c>
      <c r="G127" s="50">
        <v>0</v>
      </c>
      <c r="H127" s="51">
        <f>SUM(E127:G127)</f>
        <v>102000000</v>
      </c>
    </row>
    <row r="128" spans="1:8" ht="18" customHeight="1">
      <c r="A128" s="257"/>
      <c r="B128" s="259"/>
      <c r="C128" s="256"/>
      <c r="D128" s="34" t="s">
        <v>55</v>
      </c>
      <c r="E128" s="50">
        <f>E127-E126</f>
        <v>0</v>
      </c>
      <c r="F128" s="50">
        <f>F127-F126</f>
        <v>0</v>
      </c>
      <c r="G128" s="50">
        <f>G127-G126</f>
        <v>0</v>
      </c>
      <c r="H128" s="51">
        <f>H127-H126</f>
        <v>0</v>
      </c>
    </row>
    <row r="129" spans="1:8" ht="18" customHeight="1">
      <c r="A129" s="257"/>
      <c r="B129" s="259"/>
      <c r="C129" s="261" t="s">
        <v>104</v>
      </c>
      <c r="D129" s="34" t="s">
        <v>53</v>
      </c>
      <c r="E129" s="50">
        <v>10000000</v>
      </c>
      <c r="F129" s="50">
        <v>0</v>
      </c>
      <c r="G129" s="50">
        <v>0</v>
      </c>
      <c r="H129" s="51">
        <f>SUM(E129:G129)</f>
        <v>10000000</v>
      </c>
    </row>
    <row r="130" spans="1:8" ht="18" customHeight="1">
      <c r="A130" s="257"/>
      <c r="B130" s="259"/>
      <c r="C130" s="256"/>
      <c r="D130" s="34" t="s">
        <v>54</v>
      </c>
      <c r="E130" s="50">
        <v>10000000</v>
      </c>
      <c r="F130" s="50">
        <v>0</v>
      </c>
      <c r="G130" s="50">
        <v>0</v>
      </c>
      <c r="H130" s="51">
        <f>SUM(E130:G130)</f>
        <v>10000000</v>
      </c>
    </row>
    <row r="131" spans="1:8" ht="18" customHeight="1" thickBot="1">
      <c r="A131" s="258"/>
      <c r="B131" s="260"/>
      <c r="C131" s="262"/>
      <c r="D131" s="37" t="s">
        <v>55</v>
      </c>
      <c r="E131" s="56">
        <f>E130-E129</f>
        <v>0</v>
      </c>
      <c r="F131" s="56">
        <f>F130-F129</f>
        <v>0</v>
      </c>
      <c r="G131" s="56">
        <f>G130-G129</f>
        <v>0</v>
      </c>
      <c r="H131" s="57">
        <f>H130-H129</f>
        <v>0</v>
      </c>
    </row>
    <row r="132" spans="1:8" ht="16.5" customHeight="1">
      <c r="A132" s="264"/>
      <c r="B132" s="265"/>
      <c r="C132" s="267" t="s">
        <v>105</v>
      </c>
      <c r="D132" s="45" t="s">
        <v>53</v>
      </c>
      <c r="E132" s="61">
        <v>6000000</v>
      </c>
      <c r="F132" s="61">
        <v>0</v>
      </c>
      <c r="G132" s="61">
        <v>0</v>
      </c>
      <c r="H132" s="62">
        <f>SUM(E132:G132)</f>
        <v>6000000</v>
      </c>
    </row>
    <row r="133" spans="1:8" ht="16.5" customHeight="1">
      <c r="A133" s="257"/>
      <c r="B133" s="259"/>
      <c r="C133" s="256"/>
      <c r="D133" s="34" t="s">
        <v>54</v>
      </c>
      <c r="E133" s="50">
        <v>6000000</v>
      </c>
      <c r="F133" s="50">
        <v>0</v>
      </c>
      <c r="G133" s="50">
        <v>0</v>
      </c>
      <c r="H133" s="51">
        <f>SUM(E133:G133)</f>
        <v>6000000</v>
      </c>
    </row>
    <row r="134" spans="1:8" ht="16.5" customHeight="1">
      <c r="A134" s="257"/>
      <c r="B134" s="259"/>
      <c r="C134" s="256"/>
      <c r="D134" s="34" t="s">
        <v>55</v>
      </c>
      <c r="E134" s="50">
        <f>E133-E132</f>
        <v>0</v>
      </c>
      <c r="F134" s="50">
        <f>F133-F132</f>
        <v>0</v>
      </c>
      <c r="G134" s="50">
        <f>G133-G132</f>
        <v>0</v>
      </c>
      <c r="H134" s="51">
        <f>H133-H132</f>
        <v>0</v>
      </c>
    </row>
    <row r="135" spans="1:8" ht="16.5" customHeight="1">
      <c r="A135" s="257"/>
      <c r="B135" s="259"/>
      <c r="C135" s="261" t="s">
        <v>106</v>
      </c>
      <c r="D135" s="34" t="s">
        <v>53</v>
      </c>
      <c r="E135" s="50">
        <v>58719000</v>
      </c>
      <c r="F135" s="50">
        <v>0</v>
      </c>
      <c r="G135" s="50">
        <v>0</v>
      </c>
      <c r="H135" s="51">
        <f>SUM(E135:G135)</f>
        <v>58719000</v>
      </c>
    </row>
    <row r="136" spans="1:8" ht="16.5" customHeight="1">
      <c r="A136" s="257"/>
      <c r="B136" s="259"/>
      <c r="C136" s="256"/>
      <c r="D136" s="34" t="s">
        <v>54</v>
      </c>
      <c r="E136" s="50">
        <v>58719000</v>
      </c>
      <c r="F136" s="50">
        <v>0</v>
      </c>
      <c r="G136" s="50">
        <v>0</v>
      </c>
      <c r="H136" s="51">
        <f>SUM(E136:G136)</f>
        <v>58719000</v>
      </c>
    </row>
    <row r="137" spans="1:8" ht="16.5" customHeight="1">
      <c r="A137" s="257"/>
      <c r="B137" s="259"/>
      <c r="C137" s="256"/>
      <c r="D137" s="34" t="s">
        <v>55</v>
      </c>
      <c r="E137" s="50">
        <f>E136-E135</f>
        <v>0</v>
      </c>
      <c r="F137" s="50">
        <f>F136-F135</f>
        <v>0</v>
      </c>
      <c r="G137" s="50">
        <f>G136-G135</f>
        <v>0</v>
      </c>
      <c r="H137" s="51">
        <f>H136-H135</f>
        <v>0</v>
      </c>
    </row>
    <row r="138" spans="1:8" ht="16.5" customHeight="1">
      <c r="A138" s="257"/>
      <c r="B138" s="259"/>
      <c r="C138" s="261" t="s">
        <v>107</v>
      </c>
      <c r="D138" s="34" t="s">
        <v>53</v>
      </c>
      <c r="E138" s="50">
        <v>6000000</v>
      </c>
      <c r="F138" s="50">
        <v>0</v>
      </c>
      <c r="G138" s="50">
        <v>0</v>
      </c>
      <c r="H138" s="51">
        <f>SUM(E138:G138)</f>
        <v>6000000</v>
      </c>
    </row>
    <row r="139" spans="1:8" ht="16.5" customHeight="1">
      <c r="A139" s="257"/>
      <c r="B139" s="259"/>
      <c r="C139" s="256"/>
      <c r="D139" s="34" t="s">
        <v>54</v>
      </c>
      <c r="E139" s="50">
        <v>5385000</v>
      </c>
      <c r="F139" s="50">
        <v>0</v>
      </c>
      <c r="G139" s="50">
        <v>0</v>
      </c>
      <c r="H139" s="51">
        <f>SUM(E139:G139)</f>
        <v>5385000</v>
      </c>
    </row>
    <row r="140" spans="1:8" ht="16.5" customHeight="1">
      <c r="A140" s="257"/>
      <c r="B140" s="259"/>
      <c r="C140" s="256"/>
      <c r="D140" s="34" t="s">
        <v>55</v>
      </c>
      <c r="E140" s="50">
        <f>E139-E138</f>
        <v>-615000</v>
      </c>
      <c r="F140" s="50">
        <f>F139-F138</f>
        <v>0</v>
      </c>
      <c r="G140" s="50">
        <f>G139-G138</f>
        <v>0</v>
      </c>
      <c r="H140" s="51">
        <f>H139-H138</f>
        <v>-615000</v>
      </c>
    </row>
    <row r="141" spans="1:8" ht="16.5" customHeight="1">
      <c r="A141" s="257"/>
      <c r="B141" s="259"/>
      <c r="C141" s="261" t="s">
        <v>108</v>
      </c>
      <c r="D141" s="34" t="s">
        <v>53</v>
      </c>
      <c r="E141" s="50">
        <v>32000000</v>
      </c>
      <c r="F141" s="50">
        <v>0</v>
      </c>
      <c r="G141" s="50">
        <v>0</v>
      </c>
      <c r="H141" s="51">
        <f>SUM(E141:G141)</f>
        <v>32000000</v>
      </c>
    </row>
    <row r="142" spans="1:8" ht="16.5" customHeight="1">
      <c r="A142" s="257"/>
      <c r="B142" s="259"/>
      <c r="C142" s="256"/>
      <c r="D142" s="34" t="s">
        <v>54</v>
      </c>
      <c r="E142" s="50">
        <v>19497530</v>
      </c>
      <c r="F142" s="50">
        <v>0</v>
      </c>
      <c r="G142" s="50">
        <v>0</v>
      </c>
      <c r="H142" s="51">
        <f>SUM(E142:G142)</f>
        <v>19497530</v>
      </c>
    </row>
    <row r="143" spans="1:8" ht="16.5" customHeight="1">
      <c r="A143" s="257"/>
      <c r="B143" s="259"/>
      <c r="C143" s="256"/>
      <c r="D143" s="34" t="s">
        <v>55</v>
      </c>
      <c r="E143" s="50">
        <f>E142-E141</f>
        <v>-12502470</v>
      </c>
      <c r="F143" s="50">
        <f>F142-F141</f>
        <v>0</v>
      </c>
      <c r="G143" s="50">
        <f>G142-G141</f>
        <v>0</v>
      </c>
      <c r="H143" s="51">
        <f>H142-H141</f>
        <v>-12502470</v>
      </c>
    </row>
    <row r="144" spans="1:8" ht="16.5" customHeight="1">
      <c r="A144" s="257"/>
      <c r="B144" s="259"/>
      <c r="C144" s="261" t="s">
        <v>109</v>
      </c>
      <c r="D144" s="34" t="s">
        <v>53</v>
      </c>
      <c r="E144" s="50">
        <v>15000000</v>
      </c>
      <c r="F144" s="50">
        <v>0</v>
      </c>
      <c r="G144" s="50">
        <v>0</v>
      </c>
      <c r="H144" s="51">
        <f>SUM(E144:G144)</f>
        <v>15000000</v>
      </c>
    </row>
    <row r="145" spans="1:8" ht="16.5" customHeight="1">
      <c r="A145" s="257"/>
      <c r="B145" s="259"/>
      <c r="C145" s="256"/>
      <c r="D145" s="34" t="s">
        <v>54</v>
      </c>
      <c r="E145" s="50">
        <v>15000000</v>
      </c>
      <c r="F145" s="50">
        <v>0</v>
      </c>
      <c r="G145" s="50">
        <v>0</v>
      </c>
      <c r="H145" s="51">
        <f>SUM(E145:G145)</f>
        <v>15000000</v>
      </c>
    </row>
    <row r="146" spans="1:8" ht="16.5" customHeight="1">
      <c r="A146" s="257"/>
      <c r="B146" s="259"/>
      <c r="C146" s="256"/>
      <c r="D146" s="34" t="s">
        <v>55</v>
      </c>
      <c r="E146" s="50">
        <f>E145-E144</f>
        <v>0</v>
      </c>
      <c r="F146" s="50">
        <f>F145-F144</f>
        <v>0</v>
      </c>
      <c r="G146" s="50">
        <f>G145-G144</f>
        <v>0</v>
      </c>
      <c r="H146" s="51">
        <f>H145-H144</f>
        <v>0</v>
      </c>
    </row>
    <row r="147" spans="1:8" ht="16.5" customHeight="1">
      <c r="A147" s="257"/>
      <c r="B147" s="259"/>
      <c r="C147" s="261" t="s">
        <v>110</v>
      </c>
      <c r="D147" s="34" t="s">
        <v>53</v>
      </c>
      <c r="E147" s="50">
        <v>317510000</v>
      </c>
      <c r="F147" s="50">
        <v>0</v>
      </c>
      <c r="G147" s="50">
        <v>0</v>
      </c>
      <c r="H147" s="51">
        <f>SUM(E147:G147)</f>
        <v>317510000</v>
      </c>
    </row>
    <row r="148" spans="1:8" ht="16.5" customHeight="1">
      <c r="A148" s="257"/>
      <c r="B148" s="259"/>
      <c r="C148" s="256"/>
      <c r="D148" s="34" t="s">
        <v>54</v>
      </c>
      <c r="E148" s="50">
        <v>317264880</v>
      </c>
      <c r="F148" s="50">
        <v>0</v>
      </c>
      <c r="G148" s="50">
        <v>0</v>
      </c>
      <c r="H148" s="51">
        <f>SUM(E148:G148)</f>
        <v>317264880</v>
      </c>
    </row>
    <row r="149" spans="1:8" ht="16.5" customHeight="1">
      <c r="A149" s="257"/>
      <c r="B149" s="259"/>
      <c r="C149" s="256"/>
      <c r="D149" s="34" t="s">
        <v>55</v>
      </c>
      <c r="E149" s="50">
        <f>E148-E147</f>
        <v>-245120</v>
      </c>
      <c r="F149" s="50">
        <f>F148-F147</f>
        <v>0</v>
      </c>
      <c r="G149" s="50">
        <f>G148-G147</f>
        <v>0</v>
      </c>
      <c r="H149" s="51">
        <f>H148-H147</f>
        <v>-245120</v>
      </c>
    </row>
    <row r="150" spans="1:8" ht="16.5" customHeight="1">
      <c r="A150" s="257"/>
      <c r="B150" s="259"/>
      <c r="C150" s="261" t="s">
        <v>111</v>
      </c>
      <c r="D150" s="34" t="s">
        <v>53</v>
      </c>
      <c r="E150" s="50">
        <v>16000000</v>
      </c>
      <c r="F150" s="50">
        <v>0</v>
      </c>
      <c r="G150" s="50">
        <v>0</v>
      </c>
      <c r="H150" s="51">
        <f>SUM(E150:G150)</f>
        <v>16000000</v>
      </c>
    </row>
    <row r="151" spans="1:8" ht="16.5" customHeight="1">
      <c r="A151" s="257"/>
      <c r="B151" s="259"/>
      <c r="C151" s="256"/>
      <c r="D151" s="34" t="s">
        <v>54</v>
      </c>
      <c r="E151" s="50">
        <v>10323020</v>
      </c>
      <c r="F151" s="50">
        <v>0</v>
      </c>
      <c r="G151" s="50">
        <v>0</v>
      </c>
      <c r="H151" s="51">
        <f>SUM(E151:G151)</f>
        <v>10323020</v>
      </c>
    </row>
    <row r="152" spans="1:8" ht="16.5" customHeight="1">
      <c r="A152" s="257"/>
      <c r="B152" s="259"/>
      <c r="C152" s="256"/>
      <c r="D152" s="34" t="s">
        <v>55</v>
      </c>
      <c r="E152" s="50">
        <f>E151-E150</f>
        <v>-5676980</v>
      </c>
      <c r="F152" s="50">
        <f>F151-F150</f>
        <v>0</v>
      </c>
      <c r="G152" s="50">
        <f>G151-G150</f>
        <v>0</v>
      </c>
      <c r="H152" s="51">
        <f>H151-H150</f>
        <v>-5676980</v>
      </c>
    </row>
    <row r="153" spans="1:8" ht="16.5" customHeight="1">
      <c r="A153" s="257"/>
      <c r="B153" s="259"/>
      <c r="C153" s="261" t="s">
        <v>112</v>
      </c>
      <c r="D153" s="34" t="s">
        <v>53</v>
      </c>
      <c r="E153" s="50">
        <v>5000000</v>
      </c>
      <c r="F153" s="50">
        <v>0</v>
      </c>
      <c r="G153" s="50">
        <v>0</v>
      </c>
      <c r="H153" s="51">
        <f>SUM(E153:G153)</f>
        <v>5000000</v>
      </c>
    </row>
    <row r="154" spans="1:8" ht="16.5" customHeight="1">
      <c r="A154" s="257"/>
      <c r="B154" s="259"/>
      <c r="C154" s="256"/>
      <c r="D154" s="34" t="s">
        <v>54</v>
      </c>
      <c r="E154" s="50">
        <v>3494800</v>
      </c>
      <c r="F154" s="50">
        <v>0</v>
      </c>
      <c r="G154" s="50">
        <v>0</v>
      </c>
      <c r="H154" s="51">
        <f>SUM(E154:G154)</f>
        <v>3494800</v>
      </c>
    </row>
    <row r="155" spans="1:8" ht="16.5" customHeight="1">
      <c r="A155" s="257"/>
      <c r="B155" s="259"/>
      <c r="C155" s="256"/>
      <c r="D155" s="34" t="s">
        <v>55</v>
      </c>
      <c r="E155" s="50">
        <f>E154-E153</f>
        <v>-1505200</v>
      </c>
      <c r="F155" s="50">
        <f>F154-F153</f>
        <v>0</v>
      </c>
      <c r="G155" s="50">
        <f>G154-G153</f>
        <v>0</v>
      </c>
      <c r="H155" s="51">
        <f>H154-H153</f>
        <v>-1505200</v>
      </c>
    </row>
    <row r="156" spans="1:8" ht="16.5" customHeight="1">
      <c r="A156" s="257"/>
      <c r="B156" s="259"/>
      <c r="C156" s="261" t="s">
        <v>116</v>
      </c>
      <c r="D156" s="34" t="s">
        <v>53</v>
      </c>
      <c r="E156" s="50">
        <v>0</v>
      </c>
      <c r="F156" s="50">
        <v>0</v>
      </c>
      <c r="G156" s="50">
        <v>0</v>
      </c>
      <c r="H156" s="51">
        <f>SUM(E156:G156)</f>
        <v>0</v>
      </c>
    </row>
    <row r="157" spans="1:8" ht="16.5" customHeight="1">
      <c r="A157" s="257"/>
      <c r="B157" s="259"/>
      <c r="C157" s="256"/>
      <c r="D157" s="34" t="s">
        <v>54</v>
      </c>
      <c r="E157" s="50">
        <v>21335490</v>
      </c>
      <c r="F157" s="50">
        <v>0</v>
      </c>
      <c r="G157" s="50">
        <v>0</v>
      </c>
      <c r="H157" s="51">
        <f>SUM(E157:G157)</f>
        <v>21335490</v>
      </c>
    </row>
    <row r="158" spans="1:8" ht="16.5" customHeight="1">
      <c r="A158" s="257"/>
      <c r="B158" s="263"/>
      <c r="C158" s="256"/>
      <c r="D158" s="34" t="s">
        <v>55</v>
      </c>
      <c r="E158" s="50">
        <f>E157-E156</f>
        <v>21335490</v>
      </c>
      <c r="F158" s="50">
        <f>F157-F156</f>
        <v>0</v>
      </c>
      <c r="G158" s="50">
        <f>G157-G156</f>
        <v>0</v>
      </c>
      <c r="H158" s="51">
        <f>H157-H156</f>
        <v>21335490</v>
      </c>
    </row>
    <row r="159" spans="1:8" ht="16.5" customHeight="1">
      <c r="A159" s="257"/>
      <c r="B159" s="283" t="s">
        <v>92</v>
      </c>
      <c r="C159" s="284"/>
      <c r="D159" s="34" t="s">
        <v>53</v>
      </c>
      <c r="E159" s="50">
        <f>SUM(E105,E108,E111,E114,E117,E120,E123,E126,E129,E132,E135,E138,E141,E144,E147,E150,E153,E156)</f>
        <v>778170900</v>
      </c>
      <c r="F159" s="50">
        <f aca="true" t="shared" si="12" ref="F159:H160">SUM(F105,F108,F111,F114,F117,F120,F123,F126,F129,F132,F135,F138,F141,F144,F147,F150,F153,F156)</f>
        <v>0</v>
      </c>
      <c r="G159" s="50">
        <f t="shared" si="12"/>
        <v>0</v>
      </c>
      <c r="H159" s="51">
        <f t="shared" si="12"/>
        <v>778170900</v>
      </c>
    </row>
    <row r="160" spans="1:8" ht="16.5" customHeight="1">
      <c r="A160" s="257"/>
      <c r="B160" s="285"/>
      <c r="C160" s="286"/>
      <c r="D160" s="34" t="s">
        <v>54</v>
      </c>
      <c r="E160" s="50">
        <f>SUM(E106,E109,E112,E115,E118,E121,E124,E127,E130,E133,E136,E139,E142,E145,E148,E151,E154,E157)</f>
        <v>769410210</v>
      </c>
      <c r="F160" s="50">
        <f t="shared" si="12"/>
        <v>0</v>
      </c>
      <c r="G160" s="50">
        <f t="shared" si="12"/>
        <v>0</v>
      </c>
      <c r="H160" s="51">
        <f t="shared" si="12"/>
        <v>769410210</v>
      </c>
    </row>
    <row r="161" spans="1:8" ht="16.5" customHeight="1">
      <c r="A161" s="257"/>
      <c r="B161" s="285"/>
      <c r="C161" s="286"/>
      <c r="D161" s="34" t="s">
        <v>55</v>
      </c>
      <c r="E161" s="50">
        <f>E160-E159</f>
        <v>-8760690</v>
      </c>
      <c r="F161" s="50">
        <f>F160-F159</f>
        <v>0</v>
      </c>
      <c r="G161" s="50">
        <f>G160-G159</f>
        <v>0</v>
      </c>
      <c r="H161" s="51">
        <f>H160-H159</f>
        <v>-8760690</v>
      </c>
    </row>
    <row r="162" spans="1:8" ht="16.5" customHeight="1">
      <c r="A162" s="298" t="s">
        <v>56</v>
      </c>
      <c r="B162" s="299"/>
      <c r="C162" s="300"/>
      <c r="D162" s="34" t="s">
        <v>53</v>
      </c>
      <c r="E162" s="50">
        <f>E159</f>
        <v>778170900</v>
      </c>
      <c r="F162" s="50">
        <f aca="true" t="shared" si="13" ref="E162:H164">F159</f>
        <v>0</v>
      </c>
      <c r="G162" s="50">
        <f t="shared" si="13"/>
        <v>0</v>
      </c>
      <c r="H162" s="51">
        <f t="shared" si="13"/>
        <v>778170900</v>
      </c>
    </row>
    <row r="163" spans="1:8" ht="16.5" customHeight="1">
      <c r="A163" s="301"/>
      <c r="B163" s="302"/>
      <c r="C163" s="303"/>
      <c r="D163" s="34" t="s">
        <v>54</v>
      </c>
      <c r="E163" s="50">
        <f t="shared" si="13"/>
        <v>769410210</v>
      </c>
      <c r="F163" s="50">
        <f t="shared" si="13"/>
        <v>0</v>
      </c>
      <c r="G163" s="50">
        <f t="shared" si="13"/>
        <v>0</v>
      </c>
      <c r="H163" s="51">
        <f t="shared" si="13"/>
        <v>769410210</v>
      </c>
    </row>
    <row r="164" spans="1:8" ht="16.5" customHeight="1">
      <c r="A164" s="304"/>
      <c r="B164" s="305"/>
      <c r="C164" s="306"/>
      <c r="D164" s="34" t="s">
        <v>55</v>
      </c>
      <c r="E164" s="50">
        <f>E161</f>
        <v>-8760690</v>
      </c>
      <c r="F164" s="50">
        <f t="shared" si="13"/>
        <v>0</v>
      </c>
      <c r="G164" s="50">
        <f t="shared" si="13"/>
        <v>0</v>
      </c>
      <c r="H164" s="51">
        <f t="shared" si="13"/>
        <v>-8760690</v>
      </c>
    </row>
    <row r="165" spans="1:8" ht="16.5" customHeight="1">
      <c r="A165" s="297" t="s">
        <v>23</v>
      </c>
      <c r="B165" s="289" t="s">
        <v>23</v>
      </c>
      <c r="C165" s="256" t="s">
        <v>23</v>
      </c>
      <c r="D165" s="34" t="s">
        <v>53</v>
      </c>
      <c r="E165" s="50">
        <v>321550</v>
      </c>
      <c r="F165" s="50">
        <f>6890030-G165-E165</f>
        <v>4134187</v>
      </c>
      <c r="G165" s="50">
        <v>2434293</v>
      </c>
      <c r="H165" s="51">
        <f>SUM(E165:G165)</f>
        <v>6890030</v>
      </c>
    </row>
    <row r="166" spans="1:8" ht="16.5" customHeight="1">
      <c r="A166" s="253"/>
      <c r="B166" s="254"/>
      <c r="C166" s="256"/>
      <c r="D166" s="34" t="s">
        <v>54</v>
      </c>
      <c r="E166" s="50">
        <v>0</v>
      </c>
      <c r="F166" s="50">
        <v>0</v>
      </c>
      <c r="G166" s="50">
        <v>0</v>
      </c>
      <c r="H166" s="51">
        <f>SUM(E166:G166)</f>
        <v>0</v>
      </c>
    </row>
    <row r="167" spans="1:8" ht="16.5" customHeight="1">
      <c r="A167" s="253"/>
      <c r="B167" s="254"/>
      <c r="C167" s="256"/>
      <c r="D167" s="34" t="s">
        <v>55</v>
      </c>
      <c r="E167" s="50">
        <f>E166-E165</f>
        <v>-321550</v>
      </c>
      <c r="F167" s="50">
        <f>F166-F165</f>
        <v>-4134187</v>
      </c>
      <c r="G167" s="50">
        <f>G166-G165</f>
        <v>-2434293</v>
      </c>
      <c r="H167" s="51">
        <f>H166-H165</f>
        <v>-6890030</v>
      </c>
    </row>
    <row r="168" spans="1:8" ht="16.5" customHeight="1">
      <c r="A168" s="253"/>
      <c r="B168" s="254"/>
      <c r="C168" s="256" t="s">
        <v>113</v>
      </c>
      <c r="D168" s="34" t="s">
        <v>53</v>
      </c>
      <c r="E168" s="50">
        <v>44706750</v>
      </c>
      <c r="F168" s="50">
        <v>0</v>
      </c>
      <c r="G168" s="50">
        <v>0</v>
      </c>
      <c r="H168" s="51">
        <f>SUM(E168:G168)</f>
        <v>44706750</v>
      </c>
    </row>
    <row r="169" spans="1:8" ht="16.5" customHeight="1">
      <c r="A169" s="253"/>
      <c r="B169" s="254"/>
      <c r="C169" s="256"/>
      <c r="D169" s="34" t="s">
        <v>54</v>
      </c>
      <c r="E169" s="50">
        <v>58371260</v>
      </c>
      <c r="F169" s="50">
        <v>0</v>
      </c>
      <c r="G169" s="50">
        <v>0</v>
      </c>
      <c r="H169" s="51">
        <f>SUM(E169:G169)</f>
        <v>58371260</v>
      </c>
    </row>
    <row r="170" spans="1:8" ht="16.5" customHeight="1">
      <c r="A170" s="253"/>
      <c r="B170" s="255"/>
      <c r="C170" s="256"/>
      <c r="D170" s="34" t="s">
        <v>55</v>
      </c>
      <c r="E170" s="50">
        <f>E169-E168</f>
        <v>13664510</v>
      </c>
      <c r="F170" s="50">
        <f>F169-F168</f>
        <v>0</v>
      </c>
      <c r="G170" s="50">
        <f>G169-G168</f>
        <v>0</v>
      </c>
      <c r="H170" s="51">
        <f>H169-H168</f>
        <v>13664510</v>
      </c>
    </row>
    <row r="171" spans="1:8" ht="16.5" customHeight="1">
      <c r="A171" s="257"/>
      <c r="B171" s="283" t="s">
        <v>92</v>
      </c>
      <c r="C171" s="284"/>
      <c r="D171" s="34" t="s">
        <v>53</v>
      </c>
      <c r="E171" s="50">
        <f>E165+E168</f>
        <v>45028300</v>
      </c>
      <c r="F171" s="50">
        <f aca="true" t="shared" si="14" ref="E171:H173">F165+F168</f>
        <v>4134187</v>
      </c>
      <c r="G171" s="50">
        <f t="shared" si="14"/>
        <v>2434293</v>
      </c>
      <c r="H171" s="51">
        <f t="shared" si="14"/>
        <v>51596780</v>
      </c>
    </row>
    <row r="172" spans="1:8" ht="16.5" customHeight="1">
      <c r="A172" s="257"/>
      <c r="B172" s="285"/>
      <c r="C172" s="286"/>
      <c r="D172" s="34" t="s">
        <v>54</v>
      </c>
      <c r="E172" s="50">
        <f t="shared" si="14"/>
        <v>58371260</v>
      </c>
      <c r="F172" s="50">
        <f t="shared" si="14"/>
        <v>0</v>
      </c>
      <c r="G172" s="50">
        <f t="shared" si="14"/>
        <v>0</v>
      </c>
      <c r="H172" s="51">
        <f t="shared" si="14"/>
        <v>58371260</v>
      </c>
    </row>
    <row r="173" spans="1:8" ht="16.5" customHeight="1">
      <c r="A173" s="257"/>
      <c r="B173" s="285"/>
      <c r="C173" s="286"/>
      <c r="D173" s="34" t="s">
        <v>55</v>
      </c>
      <c r="E173" s="50">
        <f>E167+E170</f>
        <v>13342960</v>
      </c>
      <c r="F173" s="50">
        <f t="shared" si="14"/>
        <v>-4134187</v>
      </c>
      <c r="G173" s="50">
        <f t="shared" si="14"/>
        <v>-2434293</v>
      </c>
      <c r="H173" s="51">
        <f t="shared" si="14"/>
        <v>6774480</v>
      </c>
    </row>
    <row r="174" spans="1:8" ht="16.5" customHeight="1">
      <c r="A174" s="298" t="s">
        <v>56</v>
      </c>
      <c r="B174" s="299"/>
      <c r="C174" s="300"/>
      <c r="D174" s="34" t="s">
        <v>53</v>
      </c>
      <c r="E174" s="50">
        <f>E171</f>
        <v>45028300</v>
      </c>
      <c r="F174" s="50">
        <f>F171</f>
        <v>4134187</v>
      </c>
      <c r="G174" s="50">
        <f>G171</f>
        <v>2434293</v>
      </c>
      <c r="H174" s="51">
        <f>H171</f>
        <v>51596780</v>
      </c>
    </row>
    <row r="175" spans="1:8" ht="16.5" customHeight="1">
      <c r="A175" s="301"/>
      <c r="B175" s="302"/>
      <c r="C175" s="303"/>
      <c r="D175" s="34" t="s">
        <v>54</v>
      </c>
      <c r="E175" s="50">
        <f aca="true" t="shared" si="15" ref="E175:H176">E172</f>
        <v>58371260</v>
      </c>
      <c r="F175" s="50">
        <f>F172</f>
        <v>0</v>
      </c>
      <c r="G175" s="50">
        <f t="shared" si="15"/>
        <v>0</v>
      </c>
      <c r="H175" s="51">
        <f t="shared" si="15"/>
        <v>58371260</v>
      </c>
    </row>
    <row r="176" spans="1:8" ht="16.5" customHeight="1" thickBot="1">
      <c r="A176" s="304"/>
      <c r="B176" s="305"/>
      <c r="C176" s="306"/>
      <c r="D176" s="35" t="s">
        <v>55</v>
      </c>
      <c r="E176" s="52">
        <f t="shared" si="15"/>
        <v>13342960</v>
      </c>
      <c r="F176" s="52">
        <f t="shared" si="15"/>
        <v>-4134187</v>
      </c>
      <c r="G176" s="52">
        <f t="shared" si="15"/>
        <v>-2434293</v>
      </c>
      <c r="H176" s="53">
        <f t="shared" si="15"/>
        <v>6774480</v>
      </c>
    </row>
    <row r="177" spans="1:9" ht="16.5" customHeight="1" thickTop="1">
      <c r="A177" s="307" t="s">
        <v>82</v>
      </c>
      <c r="B177" s="308"/>
      <c r="C177" s="308"/>
      <c r="D177" s="36" t="s">
        <v>53</v>
      </c>
      <c r="E177" s="54">
        <f aca="true" t="shared" si="16" ref="E177:H179">SUM(E93,E102,E162,E174)</f>
        <v>1181154300</v>
      </c>
      <c r="F177" s="54">
        <f t="shared" si="16"/>
        <v>6911407</v>
      </c>
      <c r="G177" s="54">
        <f t="shared" si="16"/>
        <v>2434293</v>
      </c>
      <c r="H177" s="55">
        <f t="shared" si="16"/>
        <v>1190500000</v>
      </c>
      <c r="I177" s="44">
        <f>H41-H177</f>
        <v>0</v>
      </c>
    </row>
    <row r="178" spans="1:9" ht="16.5" customHeight="1">
      <c r="A178" s="309"/>
      <c r="B178" s="256"/>
      <c r="C178" s="256"/>
      <c r="D178" s="34" t="s">
        <v>54</v>
      </c>
      <c r="E178" s="50">
        <f t="shared" si="16"/>
        <v>1182035930</v>
      </c>
      <c r="F178" s="50">
        <f t="shared" si="16"/>
        <v>3290720</v>
      </c>
      <c r="G178" s="50">
        <f t="shared" si="16"/>
        <v>0</v>
      </c>
      <c r="H178" s="51">
        <f t="shared" si="16"/>
        <v>1185326650</v>
      </c>
      <c r="I178" s="44">
        <f>H42-H178</f>
        <v>39969234</v>
      </c>
    </row>
    <row r="179" spans="1:9" ht="16.5" customHeight="1" thickBot="1">
      <c r="A179" s="310"/>
      <c r="B179" s="262"/>
      <c r="C179" s="262"/>
      <c r="D179" s="37" t="s">
        <v>55</v>
      </c>
      <c r="E179" s="56">
        <f>SUM(E95,E104,E164,E176)</f>
        <v>881630</v>
      </c>
      <c r="F179" s="56">
        <f t="shared" si="16"/>
        <v>-3620687</v>
      </c>
      <c r="G179" s="56">
        <f t="shared" si="16"/>
        <v>-2434293</v>
      </c>
      <c r="H179" s="57">
        <f t="shared" si="16"/>
        <v>-5173350</v>
      </c>
      <c r="I179" s="44">
        <f>H43-H179</f>
        <v>39969234</v>
      </c>
    </row>
    <row r="180" spans="5:8" ht="12.75" customHeight="1">
      <c r="E180" s="46">
        <f>E41-E177</f>
        <v>0</v>
      </c>
      <c r="F180" s="46">
        <f>F41-F177</f>
        <v>-1043</v>
      </c>
      <c r="G180" s="46">
        <f aca="true" t="shared" si="17" ref="F180:H181">G41-G177</f>
        <v>1043</v>
      </c>
      <c r="H180" s="46">
        <f t="shared" si="17"/>
        <v>0</v>
      </c>
    </row>
    <row r="181" spans="5:8" ht="12.75" customHeight="1">
      <c r="E181" s="46">
        <f>E42-E178</f>
        <v>34118370</v>
      </c>
      <c r="F181" s="46">
        <f t="shared" si="17"/>
        <v>3415528</v>
      </c>
      <c r="G181" s="46">
        <f t="shared" si="17"/>
        <v>2435336</v>
      </c>
      <c r="H181" s="46">
        <f t="shared" si="17"/>
        <v>39969234</v>
      </c>
    </row>
    <row r="182" ht="12.75" customHeight="1">
      <c r="F182" s="46">
        <f>SUM(F181+G181)</f>
        <v>5850864</v>
      </c>
    </row>
  </sheetData>
  <sheetProtection/>
  <mergeCells count="157">
    <mergeCell ref="G3:G4"/>
    <mergeCell ref="H3:H4"/>
    <mergeCell ref="A48:A50"/>
    <mergeCell ref="B48:B50"/>
    <mergeCell ref="C48:C50"/>
    <mergeCell ref="A1:H1"/>
    <mergeCell ref="B2:D2"/>
    <mergeCell ref="A3:C3"/>
    <mergeCell ref="D3:D4"/>
    <mergeCell ref="E3:E4"/>
    <mergeCell ref="F3:F4"/>
    <mergeCell ref="A174:C176"/>
    <mergeCell ref="A5:A7"/>
    <mergeCell ref="B5:B7"/>
    <mergeCell ref="C5:C7"/>
    <mergeCell ref="A8:A10"/>
    <mergeCell ref="B23:B25"/>
    <mergeCell ref="A14:A16"/>
    <mergeCell ref="B14:B16"/>
    <mergeCell ref="A165:A167"/>
    <mergeCell ref="A177:C179"/>
    <mergeCell ref="C14:C16"/>
    <mergeCell ref="B159:C161"/>
    <mergeCell ref="A162:C164"/>
    <mergeCell ref="B171:C173"/>
    <mergeCell ref="A171:A173"/>
    <mergeCell ref="A17:A19"/>
    <mergeCell ref="A23:A25"/>
    <mergeCell ref="B165:B167"/>
    <mergeCell ref="C165:C167"/>
    <mergeCell ref="A35:A37"/>
    <mergeCell ref="A41:C43"/>
    <mergeCell ref="A159:A161"/>
    <mergeCell ref="A93:C95"/>
    <mergeCell ref="A147:A149"/>
    <mergeCell ref="B147:B149"/>
    <mergeCell ref="C147:C149"/>
    <mergeCell ref="A141:A143"/>
    <mergeCell ref="B141:B143"/>
    <mergeCell ref="C141:C143"/>
    <mergeCell ref="C108:C110"/>
    <mergeCell ref="A135:A137"/>
    <mergeCell ref="B135:B137"/>
    <mergeCell ref="C135:C137"/>
    <mergeCell ref="A138:A140"/>
    <mergeCell ref="A102:C104"/>
    <mergeCell ref="A105:A107"/>
    <mergeCell ref="B105:B107"/>
    <mergeCell ref="C105:C107"/>
    <mergeCell ref="A114:A116"/>
    <mergeCell ref="A99:A101"/>
    <mergeCell ref="B99:C101"/>
    <mergeCell ref="A144:A146"/>
    <mergeCell ref="B144:B146"/>
    <mergeCell ref="C144:C146"/>
    <mergeCell ref="A108:A110"/>
    <mergeCell ref="B108:B110"/>
    <mergeCell ref="C138:C140"/>
    <mergeCell ref="B111:B113"/>
    <mergeCell ref="C111:C113"/>
    <mergeCell ref="B8:C10"/>
    <mergeCell ref="A11:C13"/>
    <mergeCell ref="C23:C25"/>
    <mergeCell ref="A26:A28"/>
    <mergeCell ref="A32:A34"/>
    <mergeCell ref="A96:A98"/>
    <mergeCell ref="B96:B98"/>
    <mergeCell ref="C96:C98"/>
    <mergeCell ref="A90:A92"/>
    <mergeCell ref="A84:A86"/>
    <mergeCell ref="B84:B86"/>
    <mergeCell ref="C84:C86"/>
    <mergeCell ref="B90:C92"/>
    <mergeCell ref="B17:C19"/>
    <mergeCell ref="A20:C22"/>
    <mergeCell ref="B32:B34"/>
    <mergeCell ref="C32:C34"/>
    <mergeCell ref="A78:A80"/>
    <mergeCell ref="B78:B80"/>
    <mergeCell ref="C78:C80"/>
    <mergeCell ref="A69:A71"/>
    <mergeCell ref="A66:A68"/>
    <mergeCell ref="B66:B68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C66:C68"/>
    <mergeCell ref="B69:C71"/>
    <mergeCell ref="B26:C28"/>
    <mergeCell ref="A63:A65"/>
    <mergeCell ref="B63:B65"/>
    <mergeCell ref="C63:C65"/>
    <mergeCell ref="A60:A62"/>
    <mergeCell ref="B60:C62"/>
    <mergeCell ref="A29:C31"/>
    <mergeCell ref="B35:C37"/>
    <mergeCell ref="A38:C40"/>
    <mergeCell ref="A57:A59"/>
    <mergeCell ref="B57:B59"/>
    <mergeCell ref="C57:C59"/>
    <mergeCell ref="A54:A56"/>
    <mergeCell ref="B54:B56"/>
    <mergeCell ref="C54:C56"/>
    <mergeCell ref="A51:A53"/>
    <mergeCell ref="B51:B53"/>
    <mergeCell ref="C51:C53"/>
    <mergeCell ref="A44:H44"/>
    <mergeCell ref="B45:D45"/>
    <mergeCell ref="A46:C46"/>
    <mergeCell ref="D46:D47"/>
    <mergeCell ref="E46:E47"/>
    <mergeCell ref="F46:F47"/>
    <mergeCell ref="H46:H47"/>
    <mergeCell ref="G46:G47"/>
    <mergeCell ref="A87:A89"/>
    <mergeCell ref="B87:B89"/>
    <mergeCell ref="C87:C89"/>
    <mergeCell ref="A132:A134"/>
    <mergeCell ref="B132:B134"/>
    <mergeCell ref="C132:C134"/>
    <mergeCell ref="C117:C119"/>
    <mergeCell ref="A120:A122"/>
    <mergeCell ref="B120:B122"/>
    <mergeCell ref="A111:A113"/>
    <mergeCell ref="B114:B116"/>
    <mergeCell ref="C114:C116"/>
    <mergeCell ref="A117:A119"/>
    <mergeCell ref="B117:B119"/>
    <mergeCell ref="C150:C152"/>
    <mergeCell ref="A156:A158"/>
    <mergeCell ref="C120:C122"/>
    <mergeCell ref="A123:A125"/>
    <mergeCell ref="B123:B125"/>
    <mergeCell ref="C123:C125"/>
    <mergeCell ref="A126:A128"/>
    <mergeCell ref="B126:B128"/>
    <mergeCell ref="C126:C128"/>
    <mergeCell ref="B138:B140"/>
    <mergeCell ref="B156:B158"/>
    <mergeCell ref="C156:C158"/>
    <mergeCell ref="A153:A155"/>
    <mergeCell ref="B153:B155"/>
    <mergeCell ref="C153:C155"/>
    <mergeCell ref="A168:A170"/>
    <mergeCell ref="B168:B170"/>
    <mergeCell ref="C168:C170"/>
    <mergeCell ref="A129:A131"/>
    <mergeCell ref="B129:B131"/>
    <mergeCell ref="C129:C131"/>
    <mergeCell ref="A150:A152"/>
    <mergeCell ref="B150:B152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geOrder="overThenDown" paperSize="9" scale="90" r:id="rId1"/>
  <headerFooter alignWithMargins="0">
    <oddHeader>&amp;L&amp;C&amp;R</oddHeader>
    <oddFooter>&amp;L&amp;C&amp;R</oddFooter>
  </headerFooter>
  <rowBreaks count="2" manualBreakCount="2">
    <brk id="43" max="7" man="1"/>
    <brk id="8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zoomScalePageLayoutView="0" workbookViewId="0" topLeftCell="A11">
      <selection activeCell="A44" sqref="A44:C44"/>
    </sheetView>
  </sheetViews>
  <sheetFormatPr defaultColWidth="9.140625" defaultRowHeight="12.75" customHeight="1"/>
  <cols>
    <col min="1" max="1" width="5.7109375" style="25" customWidth="1"/>
    <col min="2" max="2" width="13.7109375" style="25" customWidth="1"/>
    <col min="3" max="3" width="13.7109375" style="148" customWidth="1"/>
    <col min="4" max="4" width="15.7109375" style="148" customWidth="1"/>
    <col min="5" max="5" width="13.7109375" style="126" customWidth="1"/>
    <col min="6" max="6" width="18.7109375" style="148" customWidth="1"/>
    <col min="7" max="7" width="20.7109375" style="148" customWidth="1"/>
    <col min="8" max="16384" width="9.140625" style="1" customWidth="1"/>
  </cols>
  <sheetData>
    <row r="1" spans="1:7" ht="45" customHeight="1">
      <c r="A1" s="318" t="s">
        <v>61</v>
      </c>
      <c r="B1" s="318"/>
      <c r="C1" s="318"/>
      <c r="D1" s="318"/>
      <c r="E1" s="318"/>
      <c r="F1" s="318"/>
      <c r="G1" s="318"/>
    </row>
    <row r="2" spans="1:7" ht="18" customHeight="1" thickBot="1">
      <c r="A2" s="319"/>
      <c r="B2" s="319"/>
      <c r="C2" s="319"/>
      <c r="D2" s="125"/>
      <c r="F2" s="127"/>
      <c r="G2" s="128" t="s">
        <v>78</v>
      </c>
    </row>
    <row r="3" spans="1:7" ht="19.5" customHeight="1" thickBot="1">
      <c r="A3" s="67" t="s">
        <v>1</v>
      </c>
      <c r="B3" s="68" t="s">
        <v>62</v>
      </c>
      <c r="C3" s="129" t="s">
        <v>63</v>
      </c>
      <c r="D3" s="129" t="s">
        <v>64</v>
      </c>
      <c r="E3" s="130" t="s">
        <v>65</v>
      </c>
      <c r="F3" s="129" t="s">
        <v>66</v>
      </c>
      <c r="G3" s="131" t="s">
        <v>36</v>
      </c>
    </row>
    <row r="4" spans="1:7" ht="16.5" customHeight="1" thickTop="1">
      <c r="A4" s="73">
        <v>1</v>
      </c>
      <c r="B4" s="74" t="s">
        <v>139</v>
      </c>
      <c r="C4" s="132" t="s">
        <v>89</v>
      </c>
      <c r="D4" s="133" t="s">
        <v>89</v>
      </c>
      <c r="E4" s="134">
        <v>60000000</v>
      </c>
      <c r="F4" s="132" t="s">
        <v>134</v>
      </c>
      <c r="G4" s="135" t="s">
        <v>140</v>
      </c>
    </row>
    <row r="5" spans="1:7" ht="16.5" customHeight="1">
      <c r="A5" s="63">
        <v>2</v>
      </c>
      <c r="B5" s="320">
        <v>43853</v>
      </c>
      <c r="C5" s="321" t="s">
        <v>10</v>
      </c>
      <c r="D5" s="322" t="s">
        <v>89</v>
      </c>
      <c r="E5" s="136">
        <v>137123190</v>
      </c>
      <c r="F5" s="137" t="s">
        <v>134</v>
      </c>
      <c r="G5" s="138" t="s">
        <v>118</v>
      </c>
    </row>
    <row r="6" spans="1:7" ht="16.5" customHeight="1">
      <c r="A6" s="63">
        <v>3</v>
      </c>
      <c r="B6" s="320"/>
      <c r="C6" s="321"/>
      <c r="D6" s="322"/>
      <c r="E6" s="136">
        <v>22348540</v>
      </c>
      <c r="F6" s="137" t="s">
        <v>135</v>
      </c>
      <c r="G6" s="138" t="s">
        <v>117</v>
      </c>
    </row>
    <row r="7" spans="1:7" ht="16.5" customHeight="1">
      <c r="A7" s="63">
        <v>4</v>
      </c>
      <c r="B7" s="320"/>
      <c r="C7" s="321"/>
      <c r="D7" s="322"/>
      <c r="E7" s="136">
        <v>16865000</v>
      </c>
      <c r="F7" s="137" t="s">
        <v>134</v>
      </c>
      <c r="G7" s="138" t="s">
        <v>115</v>
      </c>
    </row>
    <row r="8" spans="1:7" ht="16.5" customHeight="1">
      <c r="A8" s="63">
        <v>5</v>
      </c>
      <c r="B8" s="320"/>
      <c r="C8" s="321"/>
      <c r="D8" s="322"/>
      <c r="E8" s="136">
        <v>15377000</v>
      </c>
      <c r="F8" s="137" t="s">
        <v>134</v>
      </c>
      <c r="G8" s="138" t="s">
        <v>119</v>
      </c>
    </row>
    <row r="9" spans="1:7" ht="16.5" customHeight="1">
      <c r="A9" s="63">
        <v>6</v>
      </c>
      <c r="B9" s="65">
        <v>43858</v>
      </c>
      <c r="C9" s="137" t="s">
        <v>10</v>
      </c>
      <c r="D9" s="139" t="s">
        <v>89</v>
      </c>
      <c r="E9" s="136">
        <v>13754500</v>
      </c>
      <c r="F9" s="137" t="s">
        <v>134</v>
      </c>
      <c r="G9" s="138" t="s">
        <v>120</v>
      </c>
    </row>
    <row r="10" spans="1:7" ht="16.5" customHeight="1">
      <c r="A10" s="63">
        <v>7</v>
      </c>
      <c r="B10" s="320">
        <v>43859</v>
      </c>
      <c r="C10" s="321" t="s">
        <v>10</v>
      </c>
      <c r="D10" s="322" t="s">
        <v>89</v>
      </c>
      <c r="E10" s="136">
        <v>51100000</v>
      </c>
      <c r="F10" s="137" t="s">
        <v>135</v>
      </c>
      <c r="G10" s="138" t="s">
        <v>121</v>
      </c>
    </row>
    <row r="11" spans="1:7" ht="16.5" customHeight="1">
      <c r="A11" s="63">
        <v>8</v>
      </c>
      <c r="B11" s="320"/>
      <c r="C11" s="321"/>
      <c r="D11" s="322"/>
      <c r="E11" s="136">
        <v>16350000</v>
      </c>
      <c r="F11" s="137" t="s">
        <v>136</v>
      </c>
      <c r="G11" s="138" t="s">
        <v>122</v>
      </c>
    </row>
    <row r="12" spans="1:7" ht="16.5" customHeight="1">
      <c r="A12" s="63">
        <v>9</v>
      </c>
      <c r="B12" s="320"/>
      <c r="C12" s="321"/>
      <c r="D12" s="322"/>
      <c r="E12" s="136">
        <v>30954920</v>
      </c>
      <c r="F12" s="137" t="s">
        <v>136</v>
      </c>
      <c r="G12" s="138" t="s">
        <v>123</v>
      </c>
    </row>
    <row r="13" spans="1:7" ht="16.5" customHeight="1">
      <c r="A13" s="63">
        <v>10</v>
      </c>
      <c r="B13" s="320">
        <v>43871</v>
      </c>
      <c r="C13" s="321" t="s">
        <v>10</v>
      </c>
      <c r="D13" s="322" t="s">
        <v>89</v>
      </c>
      <c r="E13" s="136">
        <v>13749960</v>
      </c>
      <c r="F13" s="137" t="s">
        <v>135</v>
      </c>
      <c r="G13" s="138" t="s">
        <v>124</v>
      </c>
    </row>
    <row r="14" spans="1:7" ht="16.5" customHeight="1">
      <c r="A14" s="63">
        <v>11</v>
      </c>
      <c r="B14" s="320"/>
      <c r="C14" s="321"/>
      <c r="D14" s="322"/>
      <c r="E14" s="136">
        <v>45648000</v>
      </c>
      <c r="F14" s="137" t="s">
        <v>134</v>
      </c>
      <c r="G14" s="138" t="s">
        <v>125</v>
      </c>
    </row>
    <row r="15" spans="1:7" ht="16.5" customHeight="1">
      <c r="A15" s="63">
        <v>12</v>
      </c>
      <c r="B15" s="65">
        <v>43885</v>
      </c>
      <c r="C15" s="137" t="s">
        <v>10</v>
      </c>
      <c r="D15" s="139" t="s">
        <v>89</v>
      </c>
      <c r="E15" s="136">
        <v>12222000</v>
      </c>
      <c r="F15" s="137" t="s">
        <v>136</v>
      </c>
      <c r="G15" s="138" t="s">
        <v>126</v>
      </c>
    </row>
    <row r="16" spans="1:7" ht="16.5" customHeight="1">
      <c r="A16" s="63">
        <v>13</v>
      </c>
      <c r="B16" s="65">
        <v>43899</v>
      </c>
      <c r="C16" s="137" t="s">
        <v>10</v>
      </c>
      <c r="D16" s="139" t="s">
        <v>89</v>
      </c>
      <c r="E16" s="136">
        <v>7813200</v>
      </c>
      <c r="F16" s="137" t="s">
        <v>134</v>
      </c>
      <c r="G16" s="138" t="s">
        <v>127</v>
      </c>
    </row>
    <row r="17" spans="1:7" ht="16.5" customHeight="1">
      <c r="A17" s="63">
        <v>14</v>
      </c>
      <c r="B17" s="323">
        <v>43907</v>
      </c>
      <c r="C17" s="327" t="s">
        <v>10</v>
      </c>
      <c r="D17" s="329" t="s">
        <v>89</v>
      </c>
      <c r="E17" s="136">
        <v>2500000</v>
      </c>
      <c r="F17" s="137" t="s">
        <v>134</v>
      </c>
      <c r="G17" s="138" t="s">
        <v>114</v>
      </c>
    </row>
    <row r="18" spans="1:7" ht="16.5" customHeight="1">
      <c r="A18" s="63">
        <v>15</v>
      </c>
      <c r="B18" s="324"/>
      <c r="C18" s="328"/>
      <c r="D18" s="330"/>
      <c r="E18" s="136">
        <v>35000000</v>
      </c>
      <c r="F18" s="137" t="s">
        <v>136</v>
      </c>
      <c r="G18" s="138" t="s">
        <v>346</v>
      </c>
    </row>
    <row r="19" spans="1:7" ht="16.5" customHeight="1">
      <c r="A19" s="63">
        <v>16</v>
      </c>
      <c r="B19" s="65">
        <v>43908</v>
      </c>
      <c r="C19" s="137" t="s">
        <v>10</v>
      </c>
      <c r="D19" s="139" t="s">
        <v>89</v>
      </c>
      <c r="E19" s="136">
        <v>5000000</v>
      </c>
      <c r="F19" s="137" t="s">
        <v>135</v>
      </c>
      <c r="G19" s="138" t="s">
        <v>128</v>
      </c>
    </row>
    <row r="20" spans="1:7" ht="16.5" customHeight="1">
      <c r="A20" s="63">
        <v>17</v>
      </c>
      <c r="B20" s="320">
        <v>43937</v>
      </c>
      <c r="C20" s="327" t="s">
        <v>10</v>
      </c>
      <c r="D20" s="329" t="s">
        <v>89</v>
      </c>
      <c r="E20" s="136">
        <v>16000000</v>
      </c>
      <c r="F20" s="137" t="s">
        <v>136</v>
      </c>
      <c r="G20" s="138" t="s">
        <v>129</v>
      </c>
    </row>
    <row r="21" spans="1:7" ht="16.5" customHeight="1">
      <c r="A21" s="63">
        <v>18</v>
      </c>
      <c r="B21" s="320"/>
      <c r="C21" s="328"/>
      <c r="D21" s="330"/>
      <c r="E21" s="136">
        <v>15000000</v>
      </c>
      <c r="F21" s="137" t="s">
        <v>136</v>
      </c>
      <c r="G21" s="138" t="s">
        <v>130</v>
      </c>
    </row>
    <row r="22" spans="1:7" ht="16.5" customHeight="1">
      <c r="A22" s="63">
        <v>19</v>
      </c>
      <c r="B22" s="72" t="s">
        <v>141</v>
      </c>
      <c r="C22" s="140" t="s">
        <v>89</v>
      </c>
      <c r="D22" s="141" t="s">
        <v>89</v>
      </c>
      <c r="E22" s="142">
        <v>510000</v>
      </c>
      <c r="F22" s="140" t="s">
        <v>135</v>
      </c>
      <c r="G22" s="143" t="s">
        <v>142</v>
      </c>
    </row>
    <row r="23" spans="1:7" ht="16.5" customHeight="1">
      <c r="A23" s="63">
        <v>20</v>
      </c>
      <c r="B23" s="65">
        <v>43978</v>
      </c>
      <c r="C23" s="137" t="s">
        <v>10</v>
      </c>
      <c r="D23" s="139" t="s">
        <v>89</v>
      </c>
      <c r="E23" s="136">
        <v>5280000</v>
      </c>
      <c r="F23" s="137" t="s">
        <v>135</v>
      </c>
      <c r="G23" s="138" t="s">
        <v>133</v>
      </c>
    </row>
    <row r="24" spans="1:7" ht="16.5" customHeight="1">
      <c r="A24" s="63">
        <v>21</v>
      </c>
      <c r="B24" s="72" t="s">
        <v>143</v>
      </c>
      <c r="C24" s="140" t="s">
        <v>89</v>
      </c>
      <c r="D24" s="141" t="s">
        <v>89</v>
      </c>
      <c r="E24" s="142">
        <v>50500000</v>
      </c>
      <c r="F24" s="140" t="s">
        <v>134</v>
      </c>
      <c r="G24" s="143" t="s">
        <v>140</v>
      </c>
    </row>
    <row r="25" spans="1:7" ht="16.5" customHeight="1">
      <c r="A25" s="63">
        <v>22</v>
      </c>
      <c r="B25" s="320">
        <v>44005</v>
      </c>
      <c r="C25" s="327" t="s">
        <v>10</v>
      </c>
      <c r="D25" s="329" t="s">
        <v>89</v>
      </c>
      <c r="E25" s="136">
        <v>20870460</v>
      </c>
      <c r="F25" s="137" t="s">
        <v>135</v>
      </c>
      <c r="G25" s="138" t="s">
        <v>117</v>
      </c>
    </row>
    <row r="26" spans="1:7" ht="16.5" customHeight="1">
      <c r="A26" s="63">
        <v>23</v>
      </c>
      <c r="B26" s="320"/>
      <c r="C26" s="331"/>
      <c r="D26" s="332"/>
      <c r="E26" s="136">
        <v>10050040</v>
      </c>
      <c r="F26" s="137" t="s">
        <v>135</v>
      </c>
      <c r="G26" s="138" t="s">
        <v>124</v>
      </c>
    </row>
    <row r="27" spans="1:7" ht="16.5" customHeight="1">
      <c r="A27" s="63">
        <v>24</v>
      </c>
      <c r="B27" s="320"/>
      <c r="C27" s="331"/>
      <c r="D27" s="332"/>
      <c r="E27" s="136">
        <v>720000</v>
      </c>
      <c r="F27" s="137" t="s">
        <v>135</v>
      </c>
      <c r="G27" s="138" t="s">
        <v>133</v>
      </c>
    </row>
    <row r="28" spans="1:7" ht="16.5" customHeight="1">
      <c r="A28" s="63">
        <v>25</v>
      </c>
      <c r="B28" s="320"/>
      <c r="C28" s="328"/>
      <c r="D28" s="330"/>
      <c r="E28" s="136">
        <v>6000000</v>
      </c>
      <c r="F28" s="137" t="s">
        <v>135</v>
      </c>
      <c r="G28" s="138" t="s">
        <v>131</v>
      </c>
    </row>
    <row r="29" spans="1:7" ht="16.5" customHeight="1">
      <c r="A29" s="63">
        <v>26</v>
      </c>
      <c r="B29" s="65">
        <v>44006</v>
      </c>
      <c r="C29" s="137" t="s">
        <v>10</v>
      </c>
      <c r="D29" s="139" t="s">
        <v>89</v>
      </c>
      <c r="E29" s="136">
        <v>7686800</v>
      </c>
      <c r="F29" s="137" t="s">
        <v>134</v>
      </c>
      <c r="G29" s="138" t="s">
        <v>127</v>
      </c>
    </row>
    <row r="30" spans="1:7" ht="16.5" customHeight="1">
      <c r="A30" s="63">
        <v>27</v>
      </c>
      <c r="B30" s="320">
        <v>44007</v>
      </c>
      <c r="C30" s="327" t="s">
        <v>10</v>
      </c>
      <c r="D30" s="329" t="s">
        <v>89</v>
      </c>
      <c r="E30" s="136">
        <v>52596000</v>
      </c>
      <c r="F30" s="137" t="s">
        <v>134</v>
      </c>
      <c r="G30" s="138" t="s">
        <v>125</v>
      </c>
    </row>
    <row r="31" spans="1:7" ht="16.5" customHeight="1">
      <c r="A31" s="63">
        <v>28</v>
      </c>
      <c r="B31" s="320"/>
      <c r="C31" s="331"/>
      <c r="D31" s="332"/>
      <c r="E31" s="136">
        <v>15272000</v>
      </c>
      <c r="F31" s="137" t="s">
        <v>134</v>
      </c>
      <c r="G31" s="138" t="s">
        <v>119</v>
      </c>
    </row>
    <row r="32" spans="1:7" ht="16.5" customHeight="1">
      <c r="A32" s="63">
        <v>29</v>
      </c>
      <c r="B32" s="320"/>
      <c r="C32" s="331"/>
      <c r="D32" s="332"/>
      <c r="E32" s="136">
        <v>13754500</v>
      </c>
      <c r="F32" s="137" t="s">
        <v>134</v>
      </c>
      <c r="G32" s="138" t="s">
        <v>120</v>
      </c>
    </row>
    <row r="33" spans="1:7" ht="16.5" customHeight="1">
      <c r="A33" s="63">
        <v>30</v>
      </c>
      <c r="B33" s="320"/>
      <c r="C33" s="331"/>
      <c r="D33" s="332"/>
      <c r="E33" s="136">
        <v>15955000</v>
      </c>
      <c r="F33" s="137" t="s">
        <v>134</v>
      </c>
      <c r="G33" s="138" t="s">
        <v>115</v>
      </c>
    </row>
    <row r="34" spans="1:7" ht="16.5" customHeight="1">
      <c r="A34" s="63">
        <v>31</v>
      </c>
      <c r="B34" s="320"/>
      <c r="C34" s="328"/>
      <c r="D34" s="330"/>
      <c r="E34" s="136">
        <v>500000</v>
      </c>
      <c r="F34" s="137" t="s">
        <v>134</v>
      </c>
      <c r="G34" s="138" t="s">
        <v>114</v>
      </c>
    </row>
    <row r="35" spans="1:7" ht="16.5" customHeight="1">
      <c r="A35" s="63">
        <v>32</v>
      </c>
      <c r="B35" s="320">
        <v>44012</v>
      </c>
      <c r="C35" s="327" t="s">
        <v>10</v>
      </c>
      <c r="D35" s="329" t="s">
        <v>89</v>
      </c>
      <c r="E35" s="136">
        <v>162176810</v>
      </c>
      <c r="F35" s="137" t="s">
        <v>134</v>
      </c>
      <c r="G35" s="138" t="s">
        <v>118</v>
      </c>
    </row>
    <row r="36" spans="1:7" ht="16.5" customHeight="1">
      <c r="A36" s="63">
        <v>33</v>
      </c>
      <c r="B36" s="320"/>
      <c r="C36" s="331"/>
      <c r="D36" s="332"/>
      <c r="E36" s="136">
        <v>15650000</v>
      </c>
      <c r="F36" s="137" t="s">
        <v>136</v>
      </c>
      <c r="G36" s="138" t="s">
        <v>122</v>
      </c>
    </row>
    <row r="37" spans="1:7" ht="16.5" customHeight="1">
      <c r="A37" s="63">
        <v>34</v>
      </c>
      <c r="B37" s="320"/>
      <c r="C37" s="331"/>
      <c r="D37" s="332"/>
      <c r="E37" s="136">
        <v>27764080</v>
      </c>
      <c r="F37" s="137" t="s">
        <v>136</v>
      </c>
      <c r="G37" s="138" t="s">
        <v>123</v>
      </c>
    </row>
    <row r="38" spans="1:7" ht="16.5" customHeight="1">
      <c r="A38" s="63">
        <v>35</v>
      </c>
      <c r="B38" s="320"/>
      <c r="C38" s="331"/>
      <c r="D38" s="332"/>
      <c r="E38" s="136">
        <v>13198000</v>
      </c>
      <c r="F38" s="137" t="s">
        <v>136</v>
      </c>
      <c r="G38" s="138" t="s">
        <v>126</v>
      </c>
    </row>
    <row r="39" spans="1:7" ht="16.5" customHeight="1">
      <c r="A39" s="63">
        <v>36</v>
      </c>
      <c r="B39" s="320"/>
      <c r="C39" s="328"/>
      <c r="D39" s="330"/>
      <c r="E39" s="136">
        <v>10000000</v>
      </c>
      <c r="F39" s="137" t="s">
        <v>136</v>
      </c>
      <c r="G39" s="138" t="s">
        <v>132</v>
      </c>
    </row>
    <row r="40" spans="1:7" ht="16.5" customHeight="1">
      <c r="A40" s="63">
        <v>37</v>
      </c>
      <c r="B40" s="65">
        <v>44021</v>
      </c>
      <c r="C40" s="137" t="s">
        <v>10</v>
      </c>
      <c r="D40" s="139" t="s">
        <v>89</v>
      </c>
      <c r="E40" s="136">
        <v>50900000</v>
      </c>
      <c r="F40" s="137" t="s">
        <v>135</v>
      </c>
      <c r="G40" s="138" t="s">
        <v>121</v>
      </c>
    </row>
    <row r="41" spans="1:7" ht="16.5" customHeight="1">
      <c r="A41" s="63">
        <v>38</v>
      </c>
      <c r="B41" s="98">
        <v>44042</v>
      </c>
      <c r="C41" s="137" t="s">
        <v>10</v>
      </c>
      <c r="D41" s="139" t="s">
        <v>89</v>
      </c>
      <c r="E41" s="136">
        <v>3000000</v>
      </c>
      <c r="F41" s="137" t="s">
        <v>347</v>
      </c>
      <c r="G41" s="138" t="s">
        <v>348</v>
      </c>
    </row>
    <row r="42" spans="1:7" ht="16.5" customHeight="1">
      <c r="A42" s="63">
        <v>39</v>
      </c>
      <c r="B42" s="65">
        <v>44102</v>
      </c>
      <c r="C42" s="137" t="s">
        <v>10</v>
      </c>
      <c r="D42" s="139" t="s">
        <v>89</v>
      </c>
      <c r="E42" s="144">
        <v>-34564000</v>
      </c>
      <c r="F42" s="137" t="s">
        <v>134</v>
      </c>
      <c r="G42" s="138" t="s">
        <v>138</v>
      </c>
    </row>
    <row r="43" spans="1:7" ht="16.5" customHeight="1" thickBot="1">
      <c r="A43" s="70">
        <v>41</v>
      </c>
      <c r="B43" s="71" t="s">
        <v>144</v>
      </c>
      <c r="C43" s="137" t="s">
        <v>10</v>
      </c>
      <c r="D43" s="139" t="s">
        <v>89</v>
      </c>
      <c r="E43" s="145">
        <v>206500000</v>
      </c>
      <c r="F43" s="146" t="s">
        <v>134</v>
      </c>
      <c r="G43" s="147" t="s">
        <v>140</v>
      </c>
    </row>
    <row r="44" spans="1:7" ht="19.5" customHeight="1" thickBot="1" thickTop="1">
      <c r="A44" s="325" t="s">
        <v>67</v>
      </c>
      <c r="B44" s="326"/>
      <c r="C44" s="326"/>
      <c r="D44" s="333">
        <f>SUM(E4:E43)</f>
        <v>1171126000</v>
      </c>
      <c r="E44" s="333"/>
      <c r="F44" s="316"/>
      <c r="G44" s="317"/>
    </row>
    <row r="45" ht="360" customHeight="1"/>
    <row r="46" ht="10.5" customHeight="1"/>
    <row r="47" ht="18" customHeight="1"/>
  </sheetData>
  <sheetProtection/>
  <mergeCells count="29">
    <mergeCell ref="B35:B39"/>
    <mergeCell ref="C25:C28"/>
    <mergeCell ref="D25:D28"/>
    <mergeCell ref="D44:E44"/>
    <mergeCell ref="C30:C34"/>
    <mergeCell ref="D30:D34"/>
    <mergeCell ref="C35:C39"/>
    <mergeCell ref="D35:D39"/>
    <mergeCell ref="B25:B28"/>
    <mergeCell ref="B20:B21"/>
    <mergeCell ref="D13:D14"/>
    <mergeCell ref="B10:B12"/>
    <mergeCell ref="B13:B14"/>
    <mergeCell ref="A44:C44"/>
    <mergeCell ref="C17:C18"/>
    <mergeCell ref="D17:D18"/>
    <mergeCell ref="C20:C21"/>
    <mergeCell ref="D20:D21"/>
    <mergeCell ref="B30:B34"/>
    <mergeCell ref="F44:G44"/>
    <mergeCell ref="A1:G1"/>
    <mergeCell ref="A2:C2"/>
    <mergeCell ref="B5:B8"/>
    <mergeCell ref="C5:C8"/>
    <mergeCell ref="D5:D8"/>
    <mergeCell ref="C10:C12"/>
    <mergeCell ref="D10:D12"/>
    <mergeCell ref="C13:C14"/>
    <mergeCell ref="B17:B18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geOrder="overThenDown" paperSize="9" scale="90" r:id="rId1"/>
  <headerFooter alignWithMargins="0">
    <oddHeader>&amp;L&amp;C&amp;R</oddHeader>
    <oddFooter>&amp;L&amp;C&amp;R</oddFooter>
  </headerFooter>
  <rowBreaks count="1" manualBreakCount="1">
    <brk id="47" max="254" man="1"/>
  </rowBreaks>
  <colBreaks count="1" manualBreakCount="1">
    <brk id="7" max="2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"/>
  <sheetViews>
    <sheetView tabSelected="1" view="pageBreakPreview" zoomScale="160" zoomScaleSheetLayoutView="160" zoomScalePageLayoutView="0" workbookViewId="0" topLeftCell="A1">
      <selection activeCell="G8" sqref="G8"/>
    </sheetView>
  </sheetViews>
  <sheetFormatPr defaultColWidth="9.140625" defaultRowHeight="12.75" customHeight="1"/>
  <cols>
    <col min="1" max="1" width="4.7109375" style="25" customWidth="1"/>
    <col min="2" max="2" width="5.7109375" style="29" customWidth="1"/>
    <col min="3" max="3" width="14.7109375" style="29" customWidth="1"/>
    <col min="4" max="4" width="8.7109375" style="29" customWidth="1"/>
    <col min="5" max="8" width="6.7109375" style="29" customWidth="1"/>
    <col min="9" max="9" width="15.7109375" style="29" customWidth="1"/>
    <col min="10" max="10" width="10.7109375" style="28" customWidth="1"/>
    <col min="11" max="11" width="8.7109375" style="28" customWidth="1"/>
    <col min="12" max="12" width="5.7109375" style="28" customWidth="1"/>
    <col min="13" max="13" width="8.7109375" style="29" customWidth="1"/>
    <col min="14" max="14" width="5.7109375" style="28" customWidth="1"/>
    <col min="15" max="16384" width="9.140625" style="1" customWidth="1"/>
  </cols>
  <sheetData>
    <row r="1" spans="1:14" ht="45" customHeight="1">
      <c r="A1" s="318" t="s">
        <v>349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39.75" customHeight="1">
      <c r="A2" s="336" t="s">
        <v>411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157" customFormat="1" ht="18" customHeight="1" thickBot="1">
      <c r="A3" s="334" t="s">
        <v>350</v>
      </c>
      <c r="B3" s="335"/>
      <c r="C3" s="335"/>
      <c r="D3" s="155"/>
      <c r="E3" s="27"/>
      <c r="F3" s="27"/>
      <c r="G3" s="27"/>
      <c r="H3" s="27"/>
      <c r="I3" s="27"/>
      <c r="J3" s="28"/>
      <c r="K3" s="28"/>
      <c r="L3" s="28"/>
      <c r="M3" s="29"/>
      <c r="N3" s="156"/>
    </row>
    <row r="4" spans="1:14" s="29" customFormat="1" ht="12" customHeight="1">
      <c r="A4" s="337" t="s">
        <v>1</v>
      </c>
      <c r="B4" s="339" t="s">
        <v>390</v>
      </c>
      <c r="C4" s="341" t="s">
        <v>351</v>
      </c>
      <c r="D4" s="339" t="s">
        <v>388</v>
      </c>
      <c r="E4" s="344" t="s">
        <v>408</v>
      </c>
      <c r="F4" s="344" t="s">
        <v>353</v>
      </c>
      <c r="G4" s="344" t="s">
        <v>386</v>
      </c>
      <c r="H4" s="344" t="s">
        <v>407</v>
      </c>
      <c r="I4" s="341" t="s">
        <v>352</v>
      </c>
      <c r="J4" s="346" t="s">
        <v>34</v>
      </c>
      <c r="K4" s="347"/>
      <c r="L4" s="346" t="s">
        <v>354</v>
      </c>
      <c r="M4" s="347"/>
      <c r="N4" s="342" t="s">
        <v>37</v>
      </c>
    </row>
    <row r="5" spans="1:14" s="29" customFormat="1" ht="12" customHeight="1" thickBot="1">
      <c r="A5" s="338"/>
      <c r="B5" s="340"/>
      <c r="C5" s="340"/>
      <c r="D5" s="340"/>
      <c r="E5" s="345"/>
      <c r="F5" s="345"/>
      <c r="G5" s="345"/>
      <c r="H5" s="345"/>
      <c r="I5" s="340"/>
      <c r="J5" s="348"/>
      <c r="K5" s="349"/>
      <c r="L5" s="348"/>
      <c r="M5" s="349"/>
      <c r="N5" s="343"/>
    </row>
    <row r="6" spans="1:14" s="29" customFormat="1" ht="18.75" customHeight="1" thickBot="1" thickTop="1">
      <c r="A6" s="189"/>
      <c r="B6" s="190"/>
      <c r="C6" s="191"/>
      <c r="D6" s="191"/>
      <c r="E6" s="190"/>
      <c r="F6" s="190"/>
      <c r="G6" s="190"/>
      <c r="H6" s="190"/>
      <c r="I6" s="190"/>
      <c r="J6" s="350" t="s">
        <v>401</v>
      </c>
      <c r="K6" s="351"/>
      <c r="L6" s="350"/>
      <c r="M6" s="351"/>
      <c r="N6" s="192"/>
    </row>
    <row r="7" spans="1:14" s="157" customFormat="1" ht="15" customHeight="1">
      <c r="A7" s="158"/>
      <c r="B7" s="154"/>
      <c r="C7" s="153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3"/>
    </row>
    <row r="8" spans="1:14" s="157" customFormat="1" ht="19.5" customHeight="1" thickBot="1">
      <c r="A8" s="334" t="s">
        <v>355</v>
      </c>
      <c r="B8" s="335"/>
      <c r="C8" s="335"/>
      <c r="D8" s="155"/>
      <c r="E8" s="27"/>
      <c r="F8" s="27"/>
      <c r="G8" s="27"/>
      <c r="H8" s="27"/>
      <c r="I8" s="27"/>
      <c r="J8" s="28"/>
      <c r="K8" s="28"/>
      <c r="L8" s="28"/>
      <c r="M8" s="29"/>
      <c r="N8" s="156"/>
    </row>
    <row r="9" spans="1:14" s="29" customFormat="1" ht="12" customHeight="1">
      <c r="A9" s="337" t="s">
        <v>1</v>
      </c>
      <c r="B9" s="339" t="s">
        <v>390</v>
      </c>
      <c r="C9" s="341" t="s">
        <v>351</v>
      </c>
      <c r="D9" s="339" t="s">
        <v>388</v>
      </c>
      <c r="E9" s="344" t="s">
        <v>408</v>
      </c>
      <c r="F9" s="344" t="s">
        <v>353</v>
      </c>
      <c r="G9" s="344" t="s">
        <v>386</v>
      </c>
      <c r="H9" s="344" t="s">
        <v>407</v>
      </c>
      <c r="I9" s="341" t="s">
        <v>352</v>
      </c>
      <c r="J9" s="341" t="s">
        <v>34</v>
      </c>
      <c r="K9" s="341" t="s">
        <v>356</v>
      </c>
      <c r="L9" s="339" t="s">
        <v>389</v>
      </c>
      <c r="M9" s="341" t="s">
        <v>357</v>
      </c>
      <c r="N9" s="342" t="s">
        <v>37</v>
      </c>
    </row>
    <row r="10" spans="1:14" s="29" customFormat="1" ht="12" customHeight="1" thickBot="1">
      <c r="A10" s="338"/>
      <c r="B10" s="340"/>
      <c r="C10" s="340"/>
      <c r="D10" s="340"/>
      <c r="E10" s="345"/>
      <c r="F10" s="345"/>
      <c r="G10" s="345"/>
      <c r="H10" s="345"/>
      <c r="I10" s="340"/>
      <c r="J10" s="340"/>
      <c r="K10" s="340"/>
      <c r="L10" s="340"/>
      <c r="M10" s="340"/>
      <c r="N10" s="343"/>
    </row>
    <row r="11" spans="1:14" s="29" customFormat="1" ht="18.75" customHeight="1" thickTop="1">
      <c r="A11" s="193">
        <v>1</v>
      </c>
      <c r="B11" s="194">
        <v>1.23</v>
      </c>
      <c r="C11" s="195" t="s">
        <v>68</v>
      </c>
      <c r="D11" s="195" t="s">
        <v>382</v>
      </c>
      <c r="E11" s="194" t="s">
        <v>381</v>
      </c>
      <c r="F11" s="194"/>
      <c r="G11" s="211" t="s">
        <v>381</v>
      </c>
      <c r="H11" s="211" t="s">
        <v>144</v>
      </c>
      <c r="I11" s="194" t="s">
        <v>154</v>
      </c>
      <c r="J11" s="194" t="s">
        <v>145</v>
      </c>
      <c r="K11" s="194" t="s">
        <v>174</v>
      </c>
      <c r="L11" s="195" t="s">
        <v>358</v>
      </c>
      <c r="M11" s="195"/>
      <c r="N11" s="196" t="s">
        <v>185</v>
      </c>
    </row>
    <row r="12" spans="1:14" s="29" customFormat="1" ht="18.75" customHeight="1">
      <c r="A12" s="197">
        <v>2</v>
      </c>
      <c r="B12" s="198">
        <v>4.1</v>
      </c>
      <c r="C12" s="171" t="s">
        <v>68</v>
      </c>
      <c r="D12" s="171" t="s">
        <v>385</v>
      </c>
      <c r="E12" s="198" t="s">
        <v>383</v>
      </c>
      <c r="F12" s="198"/>
      <c r="G12" s="198" t="s">
        <v>381</v>
      </c>
      <c r="H12" s="198" t="s">
        <v>383</v>
      </c>
      <c r="I12" s="198" t="s">
        <v>192</v>
      </c>
      <c r="J12" s="198" t="s">
        <v>145</v>
      </c>
      <c r="K12" s="198" t="s">
        <v>161</v>
      </c>
      <c r="L12" s="171" t="s">
        <v>359</v>
      </c>
      <c r="M12" s="171"/>
      <c r="N12" s="199"/>
    </row>
    <row r="13" spans="1:14" s="29" customFormat="1" ht="18.75" customHeight="1">
      <c r="A13" s="197">
        <v>3</v>
      </c>
      <c r="B13" s="198">
        <v>5.12</v>
      </c>
      <c r="C13" s="171" t="s">
        <v>68</v>
      </c>
      <c r="D13" s="171" t="s">
        <v>385</v>
      </c>
      <c r="E13" s="198" t="s">
        <v>383</v>
      </c>
      <c r="F13" s="198"/>
      <c r="G13" s="198" t="s">
        <v>381</v>
      </c>
      <c r="H13" s="198" t="s">
        <v>383</v>
      </c>
      <c r="I13" s="198" t="s">
        <v>192</v>
      </c>
      <c r="J13" s="198" t="s">
        <v>146</v>
      </c>
      <c r="K13" s="198" t="s">
        <v>162</v>
      </c>
      <c r="L13" s="171" t="s">
        <v>358</v>
      </c>
      <c r="M13" s="171"/>
      <c r="N13" s="199"/>
    </row>
    <row r="14" spans="1:14" s="29" customFormat="1" ht="18.75" customHeight="1">
      <c r="A14" s="197">
        <v>4</v>
      </c>
      <c r="B14" s="198">
        <v>5.12</v>
      </c>
      <c r="C14" s="171" t="s">
        <v>68</v>
      </c>
      <c r="D14" s="171" t="s">
        <v>385</v>
      </c>
      <c r="E14" s="198" t="s">
        <v>383</v>
      </c>
      <c r="F14" s="198"/>
      <c r="G14" s="198" t="s">
        <v>381</v>
      </c>
      <c r="H14" s="198" t="s">
        <v>383</v>
      </c>
      <c r="I14" s="198" t="s">
        <v>384</v>
      </c>
      <c r="J14" s="198" t="s">
        <v>145</v>
      </c>
      <c r="K14" s="198" t="s">
        <v>163</v>
      </c>
      <c r="L14" s="171" t="s">
        <v>360</v>
      </c>
      <c r="M14" s="171"/>
      <c r="N14" s="199"/>
    </row>
    <row r="15" spans="1:14" s="29" customFormat="1" ht="18.75" customHeight="1">
      <c r="A15" s="197">
        <v>5</v>
      </c>
      <c r="B15" s="198">
        <v>5.26</v>
      </c>
      <c r="C15" s="171" t="s">
        <v>68</v>
      </c>
      <c r="D15" s="171" t="s">
        <v>385</v>
      </c>
      <c r="E15" s="198" t="s">
        <v>383</v>
      </c>
      <c r="F15" s="198"/>
      <c r="G15" s="198" t="s">
        <v>381</v>
      </c>
      <c r="H15" s="198" t="s">
        <v>383</v>
      </c>
      <c r="I15" s="198" t="s">
        <v>193</v>
      </c>
      <c r="J15" s="198" t="s">
        <v>147</v>
      </c>
      <c r="K15" s="198" t="s">
        <v>147</v>
      </c>
      <c r="L15" s="171" t="s">
        <v>361</v>
      </c>
      <c r="M15" s="171" t="s">
        <v>188</v>
      </c>
      <c r="N15" s="199"/>
    </row>
    <row r="16" spans="1:14" s="29" customFormat="1" ht="18.75" customHeight="1">
      <c r="A16" s="197">
        <v>6</v>
      </c>
      <c r="B16" s="198">
        <v>5.27</v>
      </c>
      <c r="C16" s="171" t="s">
        <v>68</v>
      </c>
      <c r="D16" s="171" t="s">
        <v>385</v>
      </c>
      <c r="E16" s="198" t="s">
        <v>383</v>
      </c>
      <c r="F16" s="198"/>
      <c r="G16" s="198" t="s">
        <v>381</v>
      </c>
      <c r="H16" s="198" t="s">
        <v>383</v>
      </c>
      <c r="I16" s="198" t="s">
        <v>192</v>
      </c>
      <c r="J16" s="198" t="s">
        <v>145</v>
      </c>
      <c r="K16" s="198" t="s">
        <v>387</v>
      </c>
      <c r="L16" s="171" t="s">
        <v>362</v>
      </c>
      <c r="M16" s="171"/>
      <c r="N16" s="199"/>
    </row>
    <row r="17" spans="1:14" s="29" customFormat="1" ht="18.75" customHeight="1">
      <c r="A17" s="197">
        <v>7</v>
      </c>
      <c r="B17" s="198">
        <v>5.28</v>
      </c>
      <c r="C17" s="171" t="s">
        <v>68</v>
      </c>
      <c r="D17" s="171" t="s">
        <v>385</v>
      </c>
      <c r="E17" s="198" t="s">
        <v>383</v>
      </c>
      <c r="F17" s="198"/>
      <c r="G17" s="198" t="s">
        <v>381</v>
      </c>
      <c r="H17" s="198" t="s">
        <v>383</v>
      </c>
      <c r="I17" s="198" t="s">
        <v>192</v>
      </c>
      <c r="J17" s="198" t="s">
        <v>145</v>
      </c>
      <c r="K17" s="198" t="s">
        <v>164</v>
      </c>
      <c r="L17" s="171" t="s">
        <v>362</v>
      </c>
      <c r="M17" s="171"/>
      <c r="N17" s="199"/>
    </row>
    <row r="18" spans="1:14" s="29" customFormat="1" ht="18.75" customHeight="1">
      <c r="A18" s="197">
        <v>8</v>
      </c>
      <c r="B18" s="198">
        <v>6.9</v>
      </c>
      <c r="C18" s="171" t="s">
        <v>68</v>
      </c>
      <c r="D18" s="171" t="s">
        <v>385</v>
      </c>
      <c r="E18" s="198" t="s">
        <v>381</v>
      </c>
      <c r="F18" s="198"/>
      <c r="G18" s="198" t="s">
        <v>381</v>
      </c>
      <c r="H18" s="198" t="s">
        <v>381</v>
      </c>
      <c r="I18" s="198" t="s">
        <v>155</v>
      </c>
      <c r="J18" s="198" t="s">
        <v>147</v>
      </c>
      <c r="K18" s="198" t="s">
        <v>147</v>
      </c>
      <c r="L18" s="171" t="s">
        <v>361</v>
      </c>
      <c r="M18" s="171" t="s">
        <v>189</v>
      </c>
      <c r="N18" s="199"/>
    </row>
    <row r="19" spans="1:14" s="29" customFormat="1" ht="18.75" customHeight="1">
      <c r="A19" s="197">
        <v>9</v>
      </c>
      <c r="B19" s="198">
        <v>6.17</v>
      </c>
      <c r="C19" s="171" t="s">
        <v>68</v>
      </c>
      <c r="D19" s="171" t="s">
        <v>385</v>
      </c>
      <c r="E19" s="198" t="s">
        <v>383</v>
      </c>
      <c r="F19" s="198"/>
      <c r="G19" s="198" t="s">
        <v>381</v>
      </c>
      <c r="H19" s="198" t="s">
        <v>383</v>
      </c>
      <c r="I19" s="198" t="s">
        <v>192</v>
      </c>
      <c r="J19" s="198" t="s">
        <v>145</v>
      </c>
      <c r="K19" s="198" t="s">
        <v>165</v>
      </c>
      <c r="L19" s="171" t="s">
        <v>363</v>
      </c>
      <c r="M19" s="171"/>
      <c r="N19" s="199"/>
    </row>
    <row r="20" spans="1:14" s="29" customFormat="1" ht="18.75" customHeight="1">
      <c r="A20" s="197">
        <v>10</v>
      </c>
      <c r="B20" s="198">
        <v>6.24</v>
      </c>
      <c r="C20" s="171" t="s">
        <v>68</v>
      </c>
      <c r="D20" s="171" t="s">
        <v>410</v>
      </c>
      <c r="E20" s="198" t="s">
        <v>381</v>
      </c>
      <c r="F20" s="198"/>
      <c r="G20" s="198" t="s">
        <v>144</v>
      </c>
      <c r="H20" s="198" t="s">
        <v>144</v>
      </c>
      <c r="I20" s="198" t="s">
        <v>191</v>
      </c>
      <c r="J20" s="198" t="s">
        <v>148</v>
      </c>
      <c r="K20" s="198" t="s">
        <v>148</v>
      </c>
      <c r="L20" s="171" t="s">
        <v>364</v>
      </c>
      <c r="M20" s="171"/>
      <c r="N20" s="199"/>
    </row>
    <row r="21" spans="1:14" s="29" customFormat="1" ht="18.75" customHeight="1">
      <c r="A21" s="197">
        <v>11</v>
      </c>
      <c r="B21" s="198">
        <v>6.27</v>
      </c>
      <c r="C21" s="171" t="s">
        <v>68</v>
      </c>
      <c r="D21" s="171" t="s">
        <v>385</v>
      </c>
      <c r="E21" s="198" t="s">
        <v>383</v>
      </c>
      <c r="F21" s="198"/>
      <c r="G21" s="198" t="s">
        <v>381</v>
      </c>
      <c r="H21" s="198" t="s">
        <v>383</v>
      </c>
      <c r="I21" s="198" t="s">
        <v>156</v>
      </c>
      <c r="J21" s="198" t="s">
        <v>149</v>
      </c>
      <c r="K21" s="198" t="s">
        <v>166</v>
      </c>
      <c r="L21" s="171" t="s">
        <v>365</v>
      </c>
      <c r="M21" s="171"/>
      <c r="N21" s="199"/>
    </row>
    <row r="22" spans="1:14" s="29" customFormat="1" ht="18.75" customHeight="1">
      <c r="A22" s="197">
        <v>12</v>
      </c>
      <c r="B22" s="198">
        <v>7.3</v>
      </c>
      <c r="C22" s="171" t="s">
        <v>68</v>
      </c>
      <c r="D22" s="171" t="s">
        <v>385</v>
      </c>
      <c r="E22" s="198" t="s">
        <v>383</v>
      </c>
      <c r="F22" s="198"/>
      <c r="G22" s="198" t="s">
        <v>381</v>
      </c>
      <c r="H22" s="198" t="s">
        <v>383</v>
      </c>
      <c r="I22" s="198" t="s">
        <v>192</v>
      </c>
      <c r="J22" s="198" t="s">
        <v>145</v>
      </c>
      <c r="K22" s="198" t="s">
        <v>145</v>
      </c>
      <c r="L22" s="171" t="s">
        <v>366</v>
      </c>
      <c r="M22" s="171"/>
      <c r="N22" s="199"/>
    </row>
    <row r="23" spans="1:14" s="29" customFormat="1" ht="18.75" customHeight="1">
      <c r="A23" s="197">
        <v>13</v>
      </c>
      <c r="B23" s="198">
        <v>7.9</v>
      </c>
      <c r="C23" s="171" t="s">
        <v>68</v>
      </c>
      <c r="D23" s="171" t="s">
        <v>385</v>
      </c>
      <c r="E23" s="198" t="s">
        <v>383</v>
      </c>
      <c r="F23" s="198"/>
      <c r="G23" s="198" t="s">
        <v>381</v>
      </c>
      <c r="H23" s="198" t="s">
        <v>383</v>
      </c>
      <c r="I23" s="198" t="s">
        <v>192</v>
      </c>
      <c r="J23" s="198" t="s">
        <v>145</v>
      </c>
      <c r="K23" s="198" t="s">
        <v>145</v>
      </c>
      <c r="L23" s="171" t="s">
        <v>367</v>
      </c>
      <c r="M23" s="171"/>
      <c r="N23" s="199"/>
    </row>
    <row r="24" spans="1:14" s="29" customFormat="1" ht="18.75" customHeight="1">
      <c r="A24" s="197">
        <v>14</v>
      </c>
      <c r="B24" s="198">
        <v>7.13</v>
      </c>
      <c r="C24" s="171" t="s">
        <v>68</v>
      </c>
      <c r="D24" s="171" t="s">
        <v>385</v>
      </c>
      <c r="E24" s="198" t="s">
        <v>383</v>
      </c>
      <c r="F24" s="198"/>
      <c r="G24" s="198" t="s">
        <v>381</v>
      </c>
      <c r="H24" s="198" t="s">
        <v>383</v>
      </c>
      <c r="I24" s="198" t="s">
        <v>192</v>
      </c>
      <c r="J24" s="198" t="s">
        <v>148</v>
      </c>
      <c r="K24" s="198" t="s">
        <v>148</v>
      </c>
      <c r="L24" s="171" t="s">
        <v>358</v>
      </c>
      <c r="M24" s="171"/>
      <c r="N24" s="199"/>
    </row>
    <row r="25" spans="1:14" s="29" customFormat="1" ht="18.75" customHeight="1">
      <c r="A25" s="197">
        <v>15</v>
      </c>
      <c r="B25" s="198">
        <v>8.4</v>
      </c>
      <c r="C25" s="171" t="s">
        <v>68</v>
      </c>
      <c r="D25" s="171" t="s">
        <v>385</v>
      </c>
      <c r="E25" s="198" t="s">
        <v>383</v>
      </c>
      <c r="F25" s="198"/>
      <c r="G25" s="198" t="s">
        <v>381</v>
      </c>
      <c r="H25" s="198" t="s">
        <v>383</v>
      </c>
      <c r="I25" s="198" t="s">
        <v>192</v>
      </c>
      <c r="J25" s="198" t="s">
        <v>86</v>
      </c>
      <c r="K25" s="198" t="s">
        <v>167</v>
      </c>
      <c r="L25" s="171" t="s">
        <v>368</v>
      </c>
      <c r="M25" s="171"/>
      <c r="N25" s="199"/>
    </row>
    <row r="26" spans="1:14" s="29" customFormat="1" ht="18.75" customHeight="1">
      <c r="A26" s="197">
        <v>16</v>
      </c>
      <c r="B26" s="198">
        <v>8.5</v>
      </c>
      <c r="C26" s="171" t="s">
        <v>68</v>
      </c>
      <c r="D26" s="171" t="s">
        <v>385</v>
      </c>
      <c r="E26" s="198" t="s">
        <v>383</v>
      </c>
      <c r="F26" s="198"/>
      <c r="G26" s="198" t="s">
        <v>381</v>
      </c>
      <c r="H26" s="198" t="s">
        <v>383</v>
      </c>
      <c r="I26" s="198" t="s">
        <v>157</v>
      </c>
      <c r="J26" s="198" t="s">
        <v>146</v>
      </c>
      <c r="K26" s="198" t="s">
        <v>168</v>
      </c>
      <c r="L26" s="171" t="s">
        <v>369</v>
      </c>
      <c r="M26" s="171"/>
      <c r="N26" s="199"/>
    </row>
    <row r="27" spans="1:14" s="29" customFormat="1" ht="18.75" customHeight="1">
      <c r="A27" s="197">
        <v>17</v>
      </c>
      <c r="B27" s="198">
        <v>8.12</v>
      </c>
      <c r="C27" s="171" t="s">
        <v>68</v>
      </c>
      <c r="D27" s="171" t="s">
        <v>385</v>
      </c>
      <c r="E27" s="198" t="s">
        <v>383</v>
      </c>
      <c r="F27" s="198"/>
      <c r="G27" s="198" t="s">
        <v>381</v>
      </c>
      <c r="H27" s="198" t="s">
        <v>383</v>
      </c>
      <c r="I27" s="198" t="s">
        <v>192</v>
      </c>
      <c r="J27" s="198" t="s">
        <v>145</v>
      </c>
      <c r="K27" s="198" t="s">
        <v>85</v>
      </c>
      <c r="L27" s="171" t="s">
        <v>370</v>
      </c>
      <c r="M27" s="171"/>
      <c r="N27" s="200"/>
    </row>
    <row r="28" spans="1:14" s="29" customFormat="1" ht="18.75" customHeight="1">
      <c r="A28" s="197">
        <v>18</v>
      </c>
      <c r="B28" s="198">
        <v>8.14</v>
      </c>
      <c r="C28" s="171" t="s">
        <v>68</v>
      </c>
      <c r="D28" s="171" t="s">
        <v>385</v>
      </c>
      <c r="E28" s="198" t="s">
        <v>383</v>
      </c>
      <c r="F28" s="198"/>
      <c r="G28" s="198" t="s">
        <v>381</v>
      </c>
      <c r="H28" s="198" t="s">
        <v>383</v>
      </c>
      <c r="I28" s="198" t="s">
        <v>192</v>
      </c>
      <c r="J28" s="198" t="s">
        <v>145</v>
      </c>
      <c r="K28" s="198" t="s">
        <v>169</v>
      </c>
      <c r="L28" s="171" t="s">
        <v>358</v>
      </c>
      <c r="M28" s="171"/>
      <c r="N28" s="200"/>
    </row>
    <row r="29" spans="1:14" s="29" customFormat="1" ht="18.75" customHeight="1">
      <c r="A29" s="197">
        <v>19</v>
      </c>
      <c r="B29" s="198">
        <v>8.25</v>
      </c>
      <c r="C29" s="171" t="s">
        <v>68</v>
      </c>
      <c r="D29" s="171" t="s">
        <v>385</v>
      </c>
      <c r="E29" s="198" t="s">
        <v>383</v>
      </c>
      <c r="F29" s="198"/>
      <c r="G29" s="198" t="s">
        <v>381</v>
      </c>
      <c r="H29" s="198" t="s">
        <v>383</v>
      </c>
      <c r="I29" s="198" t="s">
        <v>157</v>
      </c>
      <c r="J29" s="198" t="s">
        <v>146</v>
      </c>
      <c r="K29" s="198" t="s">
        <v>168</v>
      </c>
      <c r="L29" s="171" t="s">
        <v>371</v>
      </c>
      <c r="M29" s="171"/>
      <c r="N29" s="200"/>
    </row>
    <row r="30" spans="1:14" s="29" customFormat="1" ht="18.75" customHeight="1">
      <c r="A30" s="197">
        <v>20</v>
      </c>
      <c r="B30" s="198">
        <v>8.28</v>
      </c>
      <c r="C30" s="171" t="s">
        <v>68</v>
      </c>
      <c r="D30" s="171" t="s">
        <v>385</v>
      </c>
      <c r="E30" s="198" t="s">
        <v>383</v>
      </c>
      <c r="F30" s="198"/>
      <c r="G30" s="198" t="s">
        <v>381</v>
      </c>
      <c r="H30" s="198" t="s">
        <v>383</v>
      </c>
      <c r="I30" s="198" t="s">
        <v>192</v>
      </c>
      <c r="J30" s="198" t="s">
        <v>145</v>
      </c>
      <c r="K30" s="198" t="s">
        <v>169</v>
      </c>
      <c r="L30" s="171" t="s">
        <v>359</v>
      </c>
      <c r="M30" s="171"/>
      <c r="N30" s="200"/>
    </row>
    <row r="31" spans="1:14" s="29" customFormat="1" ht="18.75" customHeight="1">
      <c r="A31" s="197">
        <v>21</v>
      </c>
      <c r="B31" s="198">
        <v>9.1</v>
      </c>
      <c r="C31" s="171" t="s">
        <v>68</v>
      </c>
      <c r="D31" s="171" t="s">
        <v>385</v>
      </c>
      <c r="E31" s="198" t="s">
        <v>383</v>
      </c>
      <c r="F31" s="198"/>
      <c r="G31" s="198" t="s">
        <v>381</v>
      </c>
      <c r="H31" s="198" t="s">
        <v>383</v>
      </c>
      <c r="I31" s="198" t="s">
        <v>194</v>
      </c>
      <c r="J31" s="198" t="s">
        <v>150</v>
      </c>
      <c r="K31" s="198" t="s">
        <v>150</v>
      </c>
      <c r="L31" s="198" t="s">
        <v>372</v>
      </c>
      <c r="M31" s="171"/>
      <c r="N31" s="200"/>
    </row>
    <row r="32" spans="1:14" s="29" customFormat="1" ht="18.75" customHeight="1">
      <c r="A32" s="197">
        <v>22</v>
      </c>
      <c r="B32" s="198">
        <v>9.1</v>
      </c>
      <c r="C32" s="171" t="s">
        <v>68</v>
      </c>
      <c r="D32" s="171" t="s">
        <v>410</v>
      </c>
      <c r="E32" s="198" t="s">
        <v>381</v>
      </c>
      <c r="F32" s="198"/>
      <c r="G32" s="211" t="s">
        <v>144</v>
      </c>
      <c r="H32" s="211" t="s">
        <v>144</v>
      </c>
      <c r="I32" s="198" t="s">
        <v>409</v>
      </c>
      <c r="J32" s="198" t="s">
        <v>151</v>
      </c>
      <c r="K32" s="198" t="s">
        <v>190</v>
      </c>
      <c r="L32" s="198" t="s">
        <v>373</v>
      </c>
      <c r="M32" s="198" t="s">
        <v>198</v>
      </c>
      <c r="N32" s="200"/>
    </row>
    <row r="33" spans="1:14" s="29" customFormat="1" ht="18.75" customHeight="1">
      <c r="A33" s="197">
        <v>23</v>
      </c>
      <c r="B33" s="198">
        <v>9.14</v>
      </c>
      <c r="C33" s="171" t="s">
        <v>68</v>
      </c>
      <c r="D33" s="171" t="s">
        <v>385</v>
      </c>
      <c r="E33" s="198" t="s">
        <v>381</v>
      </c>
      <c r="F33" s="198"/>
      <c r="G33" s="211" t="s">
        <v>381</v>
      </c>
      <c r="H33" s="211" t="s">
        <v>383</v>
      </c>
      <c r="I33" s="198" t="s">
        <v>192</v>
      </c>
      <c r="J33" s="198" t="s">
        <v>145</v>
      </c>
      <c r="K33" s="198" t="s">
        <v>170</v>
      </c>
      <c r="L33" s="198" t="s">
        <v>374</v>
      </c>
      <c r="M33" s="198"/>
      <c r="N33" s="199"/>
    </row>
    <row r="34" spans="1:14" s="29" customFormat="1" ht="18.75" customHeight="1">
      <c r="A34" s="197">
        <v>24</v>
      </c>
      <c r="B34" s="198">
        <v>9.14</v>
      </c>
      <c r="C34" s="171" t="s">
        <v>68</v>
      </c>
      <c r="D34" s="171" t="s">
        <v>385</v>
      </c>
      <c r="E34" s="198" t="s">
        <v>383</v>
      </c>
      <c r="F34" s="198"/>
      <c r="G34" s="198" t="s">
        <v>381</v>
      </c>
      <c r="H34" s="198" t="s">
        <v>383</v>
      </c>
      <c r="I34" s="198" t="s">
        <v>158</v>
      </c>
      <c r="J34" s="198" t="s">
        <v>152</v>
      </c>
      <c r="K34" s="198" t="s">
        <v>190</v>
      </c>
      <c r="L34" s="198" t="s">
        <v>361</v>
      </c>
      <c r="M34" s="198" t="s">
        <v>199</v>
      </c>
      <c r="N34" s="199"/>
    </row>
    <row r="35" spans="1:14" s="29" customFormat="1" ht="18.75" customHeight="1">
      <c r="A35" s="197">
        <v>25</v>
      </c>
      <c r="B35" s="198">
        <v>9.21</v>
      </c>
      <c r="C35" s="171" t="s">
        <v>68</v>
      </c>
      <c r="D35" s="171" t="s">
        <v>385</v>
      </c>
      <c r="E35" s="198" t="s">
        <v>383</v>
      </c>
      <c r="F35" s="198"/>
      <c r="G35" s="198" t="s">
        <v>381</v>
      </c>
      <c r="H35" s="198" t="s">
        <v>383</v>
      </c>
      <c r="I35" s="198" t="s">
        <v>159</v>
      </c>
      <c r="J35" s="198" t="s">
        <v>86</v>
      </c>
      <c r="K35" s="198" t="s">
        <v>86</v>
      </c>
      <c r="L35" s="198" t="s">
        <v>375</v>
      </c>
      <c r="M35" s="198" t="s">
        <v>200</v>
      </c>
      <c r="N35" s="199"/>
    </row>
    <row r="36" spans="1:14" s="29" customFormat="1" ht="18.75" customHeight="1">
      <c r="A36" s="197">
        <v>26</v>
      </c>
      <c r="B36" s="198">
        <v>10.14</v>
      </c>
      <c r="C36" s="171" t="s">
        <v>68</v>
      </c>
      <c r="D36" s="171" t="s">
        <v>385</v>
      </c>
      <c r="E36" s="198" t="s">
        <v>383</v>
      </c>
      <c r="F36" s="198"/>
      <c r="G36" s="198" t="s">
        <v>381</v>
      </c>
      <c r="H36" s="198" t="s">
        <v>383</v>
      </c>
      <c r="I36" s="198" t="s">
        <v>192</v>
      </c>
      <c r="J36" s="198" t="s">
        <v>145</v>
      </c>
      <c r="K36" s="198" t="s">
        <v>171</v>
      </c>
      <c r="L36" s="198" t="s">
        <v>362</v>
      </c>
      <c r="M36" s="198"/>
      <c r="N36" s="200"/>
    </row>
    <row r="37" spans="1:14" s="29" customFormat="1" ht="18.75" customHeight="1">
      <c r="A37" s="197">
        <v>27</v>
      </c>
      <c r="B37" s="198">
        <v>10.26</v>
      </c>
      <c r="C37" s="171" t="s">
        <v>68</v>
      </c>
      <c r="D37" s="171" t="s">
        <v>385</v>
      </c>
      <c r="E37" s="198" t="s">
        <v>383</v>
      </c>
      <c r="F37" s="198"/>
      <c r="G37" s="198" t="s">
        <v>381</v>
      </c>
      <c r="H37" s="198" t="s">
        <v>383</v>
      </c>
      <c r="I37" s="198" t="s">
        <v>160</v>
      </c>
      <c r="J37" s="198" t="s">
        <v>153</v>
      </c>
      <c r="K37" s="198" t="s">
        <v>172</v>
      </c>
      <c r="L37" s="171" t="s">
        <v>376</v>
      </c>
      <c r="M37" s="198" t="s">
        <v>196</v>
      </c>
      <c r="N37" s="200"/>
    </row>
    <row r="38" spans="1:14" s="29" customFormat="1" ht="18.75" customHeight="1">
      <c r="A38" s="197">
        <v>28</v>
      </c>
      <c r="B38" s="198">
        <v>10.26</v>
      </c>
      <c r="C38" s="171" t="s">
        <v>68</v>
      </c>
      <c r="D38" s="171" t="s">
        <v>385</v>
      </c>
      <c r="E38" s="198" t="s">
        <v>383</v>
      </c>
      <c r="F38" s="198"/>
      <c r="G38" s="198" t="s">
        <v>381</v>
      </c>
      <c r="H38" s="198" t="s">
        <v>383</v>
      </c>
      <c r="I38" s="198" t="s">
        <v>157</v>
      </c>
      <c r="J38" s="198" t="s">
        <v>146</v>
      </c>
      <c r="K38" s="198" t="s">
        <v>168</v>
      </c>
      <c r="L38" s="171" t="s">
        <v>377</v>
      </c>
      <c r="M38" s="171"/>
      <c r="N38" s="200"/>
    </row>
    <row r="39" spans="1:14" s="29" customFormat="1" ht="18.75" customHeight="1">
      <c r="A39" s="197">
        <v>29</v>
      </c>
      <c r="B39" s="198">
        <v>10.27</v>
      </c>
      <c r="C39" s="171" t="s">
        <v>68</v>
      </c>
      <c r="D39" s="171" t="s">
        <v>385</v>
      </c>
      <c r="E39" s="198" t="s">
        <v>383</v>
      </c>
      <c r="F39" s="198"/>
      <c r="G39" s="198" t="s">
        <v>381</v>
      </c>
      <c r="H39" s="198" t="s">
        <v>383</v>
      </c>
      <c r="I39" s="198" t="s">
        <v>192</v>
      </c>
      <c r="J39" s="198" t="s">
        <v>145</v>
      </c>
      <c r="K39" s="198" t="s">
        <v>85</v>
      </c>
      <c r="L39" s="171" t="s">
        <v>378</v>
      </c>
      <c r="M39" s="171"/>
      <c r="N39" s="200"/>
    </row>
    <row r="40" spans="1:14" s="29" customFormat="1" ht="18.75" customHeight="1">
      <c r="A40" s="197">
        <v>30</v>
      </c>
      <c r="B40" s="198">
        <v>10.28</v>
      </c>
      <c r="C40" s="171" t="s">
        <v>68</v>
      </c>
      <c r="D40" s="171" t="s">
        <v>385</v>
      </c>
      <c r="E40" s="198" t="s">
        <v>383</v>
      </c>
      <c r="F40" s="198"/>
      <c r="G40" s="198" t="s">
        <v>381</v>
      </c>
      <c r="H40" s="198" t="s">
        <v>383</v>
      </c>
      <c r="I40" s="198" t="s">
        <v>192</v>
      </c>
      <c r="J40" s="198" t="s">
        <v>145</v>
      </c>
      <c r="K40" s="198" t="s">
        <v>173</v>
      </c>
      <c r="L40" s="198" t="s">
        <v>372</v>
      </c>
      <c r="M40" s="171"/>
      <c r="N40" s="200"/>
    </row>
    <row r="41" spans="1:14" s="29" customFormat="1" ht="18.75" customHeight="1">
      <c r="A41" s="197">
        <v>31</v>
      </c>
      <c r="B41" s="198">
        <v>11.6</v>
      </c>
      <c r="C41" s="171" t="s">
        <v>68</v>
      </c>
      <c r="D41" s="171" t="s">
        <v>382</v>
      </c>
      <c r="E41" s="198" t="s">
        <v>381</v>
      </c>
      <c r="F41" s="198"/>
      <c r="G41" s="198" t="s">
        <v>381</v>
      </c>
      <c r="H41" s="198" t="s">
        <v>144</v>
      </c>
      <c r="I41" s="198" t="s">
        <v>154</v>
      </c>
      <c r="J41" s="198" t="s">
        <v>145</v>
      </c>
      <c r="K41" s="198" t="s">
        <v>178</v>
      </c>
      <c r="L41" s="198" t="s">
        <v>358</v>
      </c>
      <c r="M41" s="198"/>
      <c r="N41" s="200" t="s">
        <v>185</v>
      </c>
    </row>
    <row r="42" spans="1:14" s="29" customFormat="1" ht="18.75" customHeight="1">
      <c r="A42" s="197">
        <v>32</v>
      </c>
      <c r="B42" s="198">
        <v>11.12</v>
      </c>
      <c r="C42" s="171" t="s">
        <v>68</v>
      </c>
      <c r="D42" s="171" t="s">
        <v>382</v>
      </c>
      <c r="E42" s="198" t="s">
        <v>381</v>
      </c>
      <c r="F42" s="198"/>
      <c r="G42" s="198" t="s">
        <v>381</v>
      </c>
      <c r="H42" s="198" t="s">
        <v>144</v>
      </c>
      <c r="I42" s="198" t="s">
        <v>195</v>
      </c>
      <c r="J42" s="198" t="s">
        <v>145</v>
      </c>
      <c r="K42" s="198" t="s">
        <v>179</v>
      </c>
      <c r="L42" s="198" t="s">
        <v>368</v>
      </c>
      <c r="M42" s="198"/>
      <c r="N42" s="200"/>
    </row>
    <row r="43" spans="1:14" s="29" customFormat="1" ht="18.75" customHeight="1">
      <c r="A43" s="197">
        <v>33</v>
      </c>
      <c r="B43" s="198">
        <v>11.15</v>
      </c>
      <c r="C43" s="171" t="s">
        <v>68</v>
      </c>
      <c r="D43" s="171" t="s">
        <v>385</v>
      </c>
      <c r="E43" s="198" t="s">
        <v>383</v>
      </c>
      <c r="F43" s="198"/>
      <c r="G43" s="198" t="s">
        <v>381</v>
      </c>
      <c r="H43" s="198" t="s">
        <v>383</v>
      </c>
      <c r="I43" s="198" t="s">
        <v>192</v>
      </c>
      <c r="J43" s="198" t="s">
        <v>175</v>
      </c>
      <c r="K43" s="198" t="s">
        <v>186</v>
      </c>
      <c r="L43" s="198" t="s">
        <v>379</v>
      </c>
      <c r="M43" s="198" t="s">
        <v>187</v>
      </c>
      <c r="N43" s="160"/>
    </row>
    <row r="44" spans="1:14" s="29" customFormat="1" ht="18.75" customHeight="1">
      <c r="A44" s="197">
        <v>34</v>
      </c>
      <c r="B44" s="198">
        <v>11.18</v>
      </c>
      <c r="C44" s="171" t="s">
        <v>68</v>
      </c>
      <c r="D44" s="171" t="s">
        <v>385</v>
      </c>
      <c r="E44" s="198" t="s">
        <v>383</v>
      </c>
      <c r="F44" s="198"/>
      <c r="G44" s="198" t="s">
        <v>381</v>
      </c>
      <c r="H44" s="198" t="s">
        <v>383</v>
      </c>
      <c r="I44" s="198" t="s">
        <v>157</v>
      </c>
      <c r="J44" s="198" t="s">
        <v>176</v>
      </c>
      <c r="K44" s="198" t="s">
        <v>180</v>
      </c>
      <c r="L44" s="198" t="s">
        <v>375</v>
      </c>
      <c r="M44" s="198"/>
      <c r="N44" s="160"/>
    </row>
    <row r="45" spans="1:14" s="29" customFormat="1" ht="18.75" customHeight="1">
      <c r="A45" s="197">
        <v>35</v>
      </c>
      <c r="B45" s="198">
        <v>11.27</v>
      </c>
      <c r="C45" s="171" t="s">
        <v>68</v>
      </c>
      <c r="D45" s="171" t="s">
        <v>385</v>
      </c>
      <c r="E45" s="198" t="s">
        <v>383</v>
      </c>
      <c r="F45" s="198"/>
      <c r="G45" s="198" t="s">
        <v>381</v>
      </c>
      <c r="H45" s="198" t="s">
        <v>383</v>
      </c>
      <c r="I45" s="198" t="s">
        <v>192</v>
      </c>
      <c r="J45" s="198" t="s">
        <v>145</v>
      </c>
      <c r="K45" s="198" t="s">
        <v>179</v>
      </c>
      <c r="L45" s="198" t="s">
        <v>380</v>
      </c>
      <c r="M45" s="198"/>
      <c r="N45" s="160"/>
    </row>
    <row r="46" spans="1:14" s="29" customFormat="1" ht="18.75" customHeight="1">
      <c r="A46" s="197">
        <v>36</v>
      </c>
      <c r="B46" s="198">
        <v>12.4</v>
      </c>
      <c r="C46" s="171" t="s">
        <v>68</v>
      </c>
      <c r="D46" s="171" t="s">
        <v>382</v>
      </c>
      <c r="E46" s="198" t="s">
        <v>381</v>
      </c>
      <c r="F46" s="198"/>
      <c r="G46" s="198" t="s">
        <v>381</v>
      </c>
      <c r="H46" s="198" t="s">
        <v>144</v>
      </c>
      <c r="I46" s="198" t="s">
        <v>181</v>
      </c>
      <c r="J46" s="198" t="s">
        <v>177</v>
      </c>
      <c r="K46" s="198" t="s">
        <v>182</v>
      </c>
      <c r="L46" s="198" t="s">
        <v>358</v>
      </c>
      <c r="M46" s="198"/>
      <c r="N46" s="160"/>
    </row>
    <row r="47" spans="1:14" s="29" customFormat="1" ht="18.75" customHeight="1" thickBot="1">
      <c r="A47" s="201">
        <v>37</v>
      </c>
      <c r="B47" s="202">
        <v>12.16</v>
      </c>
      <c r="C47" s="203" t="s">
        <v>68</v>
      </c>
      <c r="D47" s="203" t="s">
        <v>382</v>
      </c>
      <c r="E47" s="202" t="s">
        <v>381</v>
      </c>
      <c r="F47" s="202"/>
      <c r="G47" s="202" t="s">
        <v>381</v>
      </c>
      <c r="H47" s="202" t="s">
        <v>144</v>
      </c>
      <c r="I47" s="202" t="s">
        <v>183</v>
      </c>
      <c r="J47" s="202" t="s">
        <v>147</v>
      </c>
      <c r="K47" s="202" t="s">
        <v>184</v>
      </c>
      <c r="L47" s="220" t="s">
        <v>361</v>
      </c>
      <c r="M47" s="202" t="s">
        <v>197</v>
      </c>
      <c r="N47" s="161"/>
    </row>
    <row r="48" spans="1:14" s="157" customFormat="1" ht="15" customHeight="1" hidden="1">
      <c r="A48" s="158"/>
      <c r="B48" s="154"/>
      <c r="C48" s="153"/>
      <c r="D48" s="153"/>
      <c r="E48" s="154"/>
      <c r="F48" s="154"/>
      <c r="G48" s="154"/>
      <c r="H48" s="154"/>
      <c r="I48" s="154"/>
      <c r="J48" s="154"/>
      <c r="K48" s="154"/>
      <c r="L48" s="159"/>
      <c r="M48" s="154"/>
      <c r="N48" s="159"/>
    </row>
    <row r="49" spans="1:14" s="157" customFormat="1" ht="18" customHeight="1" thickBot="1">
      <c r="A49" s="334" t="s">
        <v>391</v>
      </c>
      <c r="B49" s="335"/>
      <c r="C49" s="335"/>
      <c r="D49" s="155"/>
      <c r="E49" s="27"/>
      <c r="F49" s="27"/>
      <c r="G49" s="27"/>
      <c r="H49" s="27"/>
      <c r="I49" s="27"/>
      <c r="J49" s="28"/>
      <c r="K49" s="28"/>
      <c r="L49" s="28"/>
      <c r="M49" s="29"/>
      <c r="N49" s="156"/>
    </row>
    <row r="50" spans="1:14" s="29" customFormat="1" ht="12" customHeight="1">
      <c r="A50" s="337" t="s">
        <v>1</v>
      </c>
      <c r="B50" s="353" t="s">
        <v>392</v>
      </c>
      <c r="C50" s="354"/>
      <c r="D50" s="346" t="s">
        <v>393</v>
      </c>
      <c r="E50" s="374"/>
      <c r="F50" s="374"/>
      <c r="G50" s="374"/>
      <c r="H50" s="347"/>
      <c r="I50" s="341" t="s">
        <v>35</v>
      </c>
      <c r="J50" s="365" t="s">
        <v>406</v>
      </c>
      <c r="K50" s="346" t="s">
        <v>394</v>
      </c>
      <c r="L50" s="374"/>
      <c r="M50" s="347"/>
      <c r="N50" s="342" t="s">
        <v>37</v>
      </c>
    </row>
    <row r="51" spans="1:14" s="29" customFormat="1" ht="12" customHeight="1" thickBot="1">
      <c r="A51" s="338"/>
      <c r="B51" s="355"/>
      <c r="C51" s="356"/>
      <c r="D51" s="348"/>
      <c r="E51" s="375"/>
      <c r="F51" s="375"/>
      <c r="G51" s="375"/>
      <c r="H51" s="349"/>
      <c r="I51" s="340"/>
      <c r="J51" s="340"/>
      <c r="K51" s="348"/>
      <c r="L51" s="375"/>
      <c r="M51" s="349"/>
      <c r="N51" s="343"/>
    </row>
    <row r="52" spans="1:14" s="29" customFormat="1" ht="18.75" customHeight="1" thickBot="1" thickTop="1">
      <c r="A52" s="204"/>
      <c r="B52" s="376"/>
      <c r="C52" s="376"/>
      <c r="D52" s="377"/>
      <c r="E52" s="377"/>
      <c r="F52" s="377"/>
      <c r="G52" s="377"/>
      <c r="H52" s="377"/>
      <c r="I52" s="205"/>
      <c r="J52" s="206"/>
      <c r="K52" s="376" t="s">
        <v>401</v>
      </c>
      <c r="L52" s="376"/>
      <c r="M52" s="376"/>
      <c r="N52" s="192"/>
    </row>
    <row r="53" spans="1:14" s="157" customFormat="1" ht="15" customHeight="1">
      <c r="A53" s="158"/>
      <c r="B53" s="154"/>
      <c r="C53" s="153"/>
      <c r="D53" s="153"/>
      <c r="E53" s="154"/>
      <c r="F53" s="154"/>
      <c r="G53" s="154"/>
      <c r="H53" s="154"/>
      <c r="I53" s="154"/>
      <c r="J53" s="154"/>
      <c r="K53" s="154"/>
      <c r="L53" s="159"/>
      <c r="M53" s="154"/>
      <c r="N53" s="159"/>
    </row>
    <row r="54" spans="1:14" s="157" customFormat="1" ht="18" customHeight="1" thickBot="1">
      <c r="A54" s="334" t="s">
        <v>395</v>
      </c>
      <c r="B54" s="335"/>
      <c r="C54" s="335"/>
      <c r="D54" s="155"/>
      <c r="E54" s="27"/>
      <c r="F54" s="27"/>
      <c r="G54" s="27"/>
      <c r="H54" s="27"/>
      <c r="I54" s="27"/>
      <c r="J54" s="28"/>
      <c r="K54" s="28"/>
      <c r="L54" s="28"/>
      <c r="M54" s="29"/>
      <c r="N54" s="156"/>
    </row>
    <row r="55" spans="1:14" s="29" customFormat="1" ht="12" customHeight="1">
      <c r="A55" s="359" t="s">
        <v>1</v>
      </c>
      <c r="B55" s="353" t="s">
        <v>392</v>
      </c>
      <c r="C55" s="357"/>
      <c r="D55" s="357" t="s">
        <v>393</v>
      </c>
      <c r="E55" s="357"/>
      <c r="F55" s="354"/>
      <c r="G55" s="353" t="s">
        <v>396</v>
      </c>
      <c r="H55" s="357"/>
      <c r="I55" s="354"/>
      <c r="J55" s="365" t="s">
        <v>406</v>
      </c>
      <c r="K55" s="365" t="s">
        <v>389</v>
      </c>
      <c r="L55" s="353" t="s">
        <v>397</v>
      </c>
      <c r="M55" s="354"/>
      <c r="N55" s="361" t="s">
        <v>37</v>
      </c>
    </row>
    <row r="56" spans="1:14" s="29" customFormat="1" ht="12" customHeight="1" thickBot="1">
      <c r="A56" s="360"/>
      <c r="B56" s="355"/>
      <c r="C56" s="358"/>
      <c r="D56" s="358"/>
      <c r="E56" s="358"/>
      <c r="F56" s="356"/>
      <c r="G56" s="355"/>
      <c r="H56" s="358"/>
      <c r="I56" s="356"/>
      <c r="J56" s="340"/>
      <c r="K56" s="366"/>
      <c r="L56" s="355"/>
      <c r="M56" s="356"/>
      <c r="N56" s="362"/>
    </row>
    <row r="57" spans="1:14" s="29" customFormat="1" ht="18.75" customHeight="1" thickTop="1">
      <c r="A57" s="207">
        <v>1</v>
      </c>
      <c r="B57" s="370">
        <v>1.23</v>
      </c>
      <c r="C57" s="370"/>
      <c r="D57" s="370" t="s">
        <v>201</v>
      </c>
      <c r="E57" s="370"/>
      <c r="F57" s="370"/>
      <c r="G57" s="367" t="s">
        <v>218</v>
      </c>
      <c r="H57" s="367"/>
      <c r="I57" s="367"/>
      <c r="J57" s="208" t="s">
        <v>381</v>
      </c>
      <c r="K57" s="208" t="s">
        <v>400</v>
      </c>
      <c r="L57" s="363"/>
      <c r="M57" s="363"/>
      <c r="N57" s="209" t="s">
        <v>185</v>
      </c>
    </row>
    <row r="58" spans="1:14" s="29" customFormat="1" ht="18.75" customHeight="1">
      <c r="A58" s="210">
        <v>2</v>
      </c>
      <c r="B58" s="352">
        <v>4.1</v>
      </c>
      <c r="C58" s="352"/>
      <c r="D58" s="352" t="s">
        <v>161</v>
      </c>
      <c r="E58" s="352"/>
      <c r="F58" s="352"/>
      <c r="G58" s="368" t="s">
        <v>219</v>
      </c>
      <c r="H58" s="368"/>
      <c r="I58" s="368"/>
      <c r="J58" s="212" t="s">
        <v>381</v>
      </c>
      <c r="K58" s="212" t="s">
        <v>359</v>
      </c>
      <c r="L58" s="364"/>
      <c r="M58" s="364"/>
      <c r="N58" s="213"/>
    </row>
    <row r="59" spans="1:14" s="29" customFormat="1" ht="18.75" customHeight="1">
      <c r="A59" s="210">
        <v>3</v>
      </c>
      <c r="B59" s="352" t="s">
        <v>202</v>
      </c>
      <c r="C59" s="352"/>
      <c r="D59" s="352" t="s">
        <v>162</v>
      </c>
      <c r="E59" s="352"/>
      <c r="F59" s="352"/>
      <c r="G59" s="368" t="s">
        <v>220</v>
      </c>
      <c r="H59" s="368"/>
      <c r="I59" s="368"/>
      <c r="J59" s="212" t="s">
        <v>381</v>
      </c>
      <c r="K59" s="214" t="s">
        <v>400</v>
      </c>
      <c r="L59" s="364"/>
      <c r="M59" s="364"/>
      <c r="N59" s="213"/>
    </row>
    <row r="60" spans="1:14" s="25" customFormat="1" ht="18.75" customHeight="1">
      <c r="A60" s="210">
        <v>4</v>
      </c>
      <c r="B60" s="352">
        <v>5.12</v>
      </c>
      <c r="C60" s="352"/>
      <c r="D60" s="352" t="s">
        <v>203</v>
      </c>
      <c r="E60" s="352"/>
      <c r="F60" s="352"/>
      <c r="G60" s="368" t="s">
        <v>219</v>
      </c>
      <c r="H60" s="368"/>
      <c r="I60" s="368"/>
      <c r="J60" s="212" t="s">
        <v>381</v>
      </c>
      <c r="K60" s="214" t="s">
        <v>360</v>
      </c>
      <c r="L60" s="364"/>
      <c r="M60" s="364"/>
      <c r="N60" s="215"/>
    </row>
    <row r="61" spans="1:14" s="25" customFormat="1" ht="18.75" customHeight="1">
      <c r="A61" s="210">
        <v>5</v>
      </c>
      <c r="B61" s="352">
        <v>5.26</v>
      </c>
      <c r="C61" s="352"/>
      <c r="D61" s="352" t="s">
        <v>147</v>
      </c>
      <c r="E61" s="352"/>
      <c r="F61" s="352"/>
      <c r="G61" s="368" t="s">
        <v>221</v>
      </c>
      <c r="H61" s="368"/>
      <c r="I61" s="368"/>
      <c r="J61" s="212" t="s">
        <v>381</v>
      </c>
      <c r="K61" s="214" t="s">
        <v>361</v>
      </c>
      <c r="L61" s="364" t="s">
        <v>188</v>
      </c>
      <c r="M61" s="364"/>
      <c r="N61" s="215"/>
    </row>
    <row r="62" spans="1:14" s="25" customFormat="1" ht="18.75" customHeight="1">
      <c r="A62" s="210">
        <v>6</v>
      </c>
      <c r="B62" s="352">
        <v>5.27</v>
      </c>
      <c r="C62" s="352"/>
      <c r="D62" s="352" t="s">
        <v>204</v>
      </c>
      <c r="E62" s="352"/>
      <c r="F62" s="352"/>
      <c r="G62" s="368" t="s">
        <v>236</v>
      </c>
      <c r="H62" s="368"/>
      <c r="I62" s="368"/>
      <c r="J62" s="212" t="s">
        <v>381</v>
      </c>
      <c r="K62" s="214" t="s">
        <v>362</v>
      </c>
      <c r="L62" s="364"/>
      <c r="M62" s="364"/>
      <c r="N62" s="215"/>
    </row>
    <row r="63" spans="1:14" s="25" customFormat="1" ht="18.75" customHeight="1">
      <c r="A63" s="210">
        <v>7</v>
      </c>
      <c r="B63" s="352">
        <v>5.28</v>
      </c>
      <c r="C63" s="352"/>
      <c r="D63" s="352" t="s">
        <v>205</v>
      </c>
      <c r="E63" s="352"/>
      <c r="F63" s="352"/>
      <c r="G63" s="368" t="s">
        <v>222</v>
      </c>
      <c r="H63" s="368"/>
      <c r="I63" s="368"/>
      <c r="J63" s="212" t="s">
        <v>381</v>
      </c>
      <c r="K63" s="214" t="s">
        <v>362</v>
      </c>
      <c r="L63" s="364"/>
      <c r="M63" s="364"/>
      <c r="N63" s="215"/>
    </row>
    <row r="64" spans="1:14" s="25" customFormat="1" ht="18.75" customHeight="1">
      <c r="A64" s="210">
        <v>8</v>
      </c>
      <c r="B64" s="352">
        <v>6.9</v>
      </c>
      <c r="C64" s="352"/>
      <c r="D64" s="352" t="s">
        <v>206</v>
      </c>
      <c r="E64" s="352"/>
      <c r="F64" s="352"/>
      <c r="G64" s="368" t="s">
        <v>223</v>
      </c>
      <c r="H64" s="368"/>
      <c r="I64" s="368"/>
      <c r="J64" s="212" t="s">
        <v>381</v>
      </c>
      <c r="K64" s="214" t="s">
        <v>361</v>
      </c>
      <c r="L64" s="364" t="s">
        <v>189</v>
      </c>
      <c r="M64" s="364"/>
      <c r="N64" s="215"/>
    </row>
    <row r="65" spans="1:14" s="25" customFormat="1" ht="18.75" customHeight="1">
      <c r="A65" s="210">
        <v>9</v>
      </c>
      <c r="B65" s="352" t="s">
        <v>207</v>
      </c>
      <c r="C65" s="352"/>
      <c r="D65" s="352" t="s">
        <v>165</v>
      </c>
      <c r="E65" s="352"/>
      <c r="F65" s="352"/>
      <c r="G65" s="368" t="s">
        <v>224</v>
      </c>
      <c r="H65" s="368"/>
      <c r="I65" s="368"/>
      <c r="J65" s="212" t="s">
        <v>381</v>
      </c>
      <c r="K65" s="214" t="s">
        <v>363</v>
      </c>
      <c r="L65" s="364"/>
      <c r="M65" s="364"/>
      <c r="N65" s="215"/>
    </row>
    <row r="66" spans="1:14" s="25" customFormat="1" ht="18.75" customHeight="1">
      <c r="A66" s="210">
        <v>10</v>
      </c>
      <c r="B66" s="352" t="s">
        <v>208</v>
      </c>
      <c r="C66" s="352"/>
      <c r="D66" s="352" t="s">
        <v>148</v>
      </c>
      <c r="E66" s="352"/>
      <c r="F66" s="352"/>
      <c r="G66" s="368" t="s">
        <v>225</v>
      </c>
      <c r="H66" s="368"/>
      <c r="I66" s="368"/>
      <c r="J66" s="212" t="s">
        <v>381</v>
      </c>
      <c r="K66" s="214" t="s">
        <v>364</v>
      </c>
      <c r="L66" s="364"/>
      <c r="M66" s="364"/>
      <c r="N66" s="215"/>
    </row>
    <row r="67" spans="1:14" s="25" customFormat="1" ht="18.75" customHeight="1">
      <c r="A67" s="210">
        <v>11</v>
      </c>
      <c r="B67" s="352">
        <v>6.29</v>
      </c>
      <c r="C67" s="352"/>
      <c r="D67" s="352" t="s">
        <v>209</v>
      </c>
      <c r="E67" s="352"/>
      <c r="F67" s="352"/>
      <c r="G67" s="368" t="s">
        <v>226</v>
      </c>
      <c r="H67" s="368"/>
      <c r="I67" s="368"/>
      <c r="J67" s="212" t="s">
        <v>381</v>
      </c>
      <c r="K67" s="214" t="s">
        <v>365</v>
      </c>
      <c r="L67" s="364"/>
      <c r="M67" s="364"/>
      <c r="N67" s="215"/>
    </row>
    <row r="68" spans="1:14" s="25" customFormat="1" ht="18.75" customHeight="1">
      <c r="A68" s="210">
        <v>12</v>
      </c>
      <c r="B68" s="352">
        <v>7.3</v>
      </c>
      <c r="C68" s="352"/>
      <c r="D68" s="352" t="s">
        <v>210</v>
      </c>
      <c r="E68" s="352"/>
      <c r="F68" s="352"/>
      <c r="G68" s="368" t="s">
        <v>227</v>
      </c>
      <c r="H68" s="368"/>
      <c r="I68" s="368"/>
      <c r="J68" s="212" t="s">
        <v>381</v>
      </c>
      <c r="K68" s="214" t="s">
        <v>366</v>
      </c>
      <c r="L68" s="364"/>
      <c r="M68" s="364"/>
      <c r="N68" s="215"/>
    </row>
    <row r="69" spans="1:14" s="25" customFormat="1" ht="18.75" customHeight="1">
      <c r="A69" s="210">
        <v>13</v>
      </c>
      <c r="B69" s="352">
        <v>7.1</v>
      </c>
      <c r="C69" s="352"/>
      <c r="D69" s="352" t="s">
        <v>399</v>
      </c>
      <c r="E69" s="352"/>
      <c r="F69" s="352"/>
      <c r="G69" s="368" t="s">
        <v>222</v>
      </c>
      <c r="H69" s="368"/>
      <c r="I69" s="368"/>
      <c r="J69" s="212" t="s">
        <v>381</v>
      </c>
      <c r="K69" s="214" t="s">
        <v>367</v>
      </c>
      <c r="L69" s="364"/>
      <c r="M69" s="364"/>
      <c r="N69" s="215"/>
    </row>
    <row r="70" spans="1:14" s="25" customFormat="1" ht="18.75" customHeight="1">
      <c r="A70" s="210">
        <v>14</v>
      </c>
      <c r="B70" s="352" t="s">
        <v>211</v>
      </c>
      <c r="C70" s="352"/>
      <c r="D70" s="352" t="s">
        <v>148</v>
      </c>
      <c r="E70" s="352"/>
      <c r="F70" s="352"/>
      <c r="G70" s="368" t="s">
        <v>228</v>
      </c>
      <c r="H70" s="368"/>
      <c r="I70" s="368"/>
      <c r="J70" s="212" t="s">
        <v>381</v>
      </c>
      <c r="K70" s="214" t="s">
        <v>358</v>
      </c>
      <c r="L70" s="364"/>
      <c r="M70" s="364"/>
      <c r="N70" s="215"/>
    </row>
    <row r="71" spans="1:14" s="25" customFormat="1" ht="18.75" customHeight="1">
      <c r="A71" s="210">
        <v>15</v>
      </c>
      <c r="B71" s="352">
        <v>8.24</v>
      </c>
      <c r="C71" s="352"/>
      <c r="D71" s="352" t="s">
        <v>212</v>
      </c>
      <c r="E71" s="352"/>
      <c r="F71" s="352"/>
      <c r="G71" s="368" t="s">
        <v>219</v>
      </c>
      <c r="H71" s="368"/>
      <c r="I71" s="368"/>
      <c r="J71" s="212" t="s">
        <v>381</v>
      </c>
      <c r="K71" s="214" t="s">
        <v>368</v>
      </c>
      <c r="L71" s="364"/>
      <c r="M71" s="364"/>
      <c r="N71" s="215"/>
    </row>
    <row r="72" spans="1:14" s="25" customFormat="1" ht="18.75" customHeight="1">
      <c r="A72" s="210">
        <v>16</v>
      </c>
      <c r="B72" s="352" t="s">
        <v>251</v>
      </c>
      <c r="C72" s="352"/>
      <c r="D72" s="352" t="s">
        <v>168</v>
      </c>
      <c r="E72" s="352"/>
      <c r="F72" s="352"/>
      <c r="G72" s="368" t="s">
        <v>237</v>
      </c>
      <c r="H72" s="368"/>
      <c r="I72" s="368"/>
      <c r="J72" s="212" t="s">
        <v>381</v>
      </c>
      <c r="K72" s="214" t="s">
        <v>369</v>
      </c>
      <c r="L72" s="364"/>
      <c r="M72" s="364"/>
      <c r="N72" s="215"/>
    </row>
    <row r="73" spans="1:14" s="25" customFormat="1" ht="18.75" customHeight="1">
      <c r="A73" s="210">
        <v>17</v>
      </c>
      <c r="B73" s="352">
        <v>8.14</v>
      </c>
      <c r="C73" s="352"/>
      <c r="D73" s="352" t="s">
        <v>85</v>
      </c>
      <c r="E73" s="352"/>
      <c r="F73" s="352"/>
      <c r="G73" s="368" t="s">
        <v>229</v>
      </c>
      <c r="H73" s="368"/>
      <c r="I73" s="368"/>
      <c r="J73" s="212" t="s">
        <v>381</v>
      </c>
      <c r="K73" s="214" t="s">
        <v>370</v>
      </c>
      <c r="L73" s="364"/>
      <c r="M73" s="364"/>
      <c r="N73" s="215"/>
    </row>
    <row r="74" spans="1:14" s="25" customFormat="1" ht="18.75" customHeight="1">
      <c r="A74" s="210">
        <v>18</v>
      </c>
      <c r="B74" s="352">
        <v>8.14</v>
      </c>
      <c r="C74" s="352"/>
      <c r="D74" s="352" t="s">
        <v>169</v>
      </c>
      <c r="E74" s="352"/>
      <c r="F74" s="352"/>
      <c r="G74" s="368" t="s">
        <v>230</v>
      </c>
      <c r="H74" s="368"/>
      <c r="I74" s="368"/>
      <c r="J74" s="212" t="s">
        <v>381</v>
      </c>
      <c r="K74" s="214" t="s">
        <v>358</v>
      </c>
      <c r="L74" s="364"/>
      <c r="M74" s="364"/>
      <c r="N74" s="215"/>
    </row>
    <row r="75" spans="1:14" s="25" customFormat="1" ht="18.75" customHeight="1">
      <c r="A75" s="210">
        <v>19</v>
      </c>
      <c r="B75" s="352">
        <v>8.28</v>
      </c>
      <c r="C75" s="352"/>
      <c r="D75" s="352" t="s">
        <v>169</v>
      </c>
      <c r="E75" s="352"/>
      <c r="F75" s="352"/>
      <c r="G75" s="368" t="s">
        <v>222</v>
      </c>
      <c r="H75" s="368"/>
      <c r="I75" s="368"/>
      <c r="J75" s="212" t="s">
        <v>381</v>
      </c>
      <c r="K75" s="214" t="s">
        <v>359</v>
      </c>
      <c r="L75" s="364"/>
      <c r="M75" s="364"/>
      <c r="N75" s="215"/>
    </row>
    <row r="76" spans="1:14" s="25" customFormat="1" ht="18.75" customHeight="1">
      <c r="A76" s="210">
        <v>20</v>
      </c>
      <c r="B76" s="352" t="s">
        <v>213</v>
      </c>
      <c r="C76" s="352"/>
      <c r="D76" s="352" t="s">
        <v>168</v>
      </c>
      <c r="E76" s="352"/>
      <c r="F76" s="352"/>
      <c r="G76" s="368" t="s">
        <v>231</v>
      </c>
      <c r="H76" s="368"/>
      <c r="I76" s="368"/>
      <c r="J76" s="212" t="s">
        <v>381</v>
      </c>
      <c r="K76" s="214" t="s">
        <v>371</v>
      </c>
      <c r="L76" s="364"/>
      <c r="M76" s="364"/>
      <c r="N76" s="215"/>
    </row>
    <row r="77" spans="1:14" s="25" customFormat="1" ht="18.75" customHeight="1">
      <c r="A77" s="210">
        <v>21</v>
      </c>
      <c r="B77" s="352" t="s">
        <v>214</v>
      </c>
      <c r="C77" s="352"/>
      <c r="D77" s="352" t="s">
        <v>150</v>
      </c>
      <c r="E77" s="352"/>
      <c r="F77" s="352"/>
      <c r="G77" s="368" t="s">
        <v>235</v>
      </c>
      <c r="H77" s="368"/>
      <c r="I77" s="368"/>
      <c r="J77" s="212" t="s">
        <v>381</v>
      </c>
      <c r="K77" s="214" t="s">
        <v>373</v>
      </c>
      <c r="L77" s="364"/>
      <c r="M77" s="364"/>
      <c r="N77" s="215"/>
    </row>
    <row r="78" spans="1:14" s="25" customFormat="1" ht="18.75" customHeight="1">
      <c r="A78" s="210">
        <v>22</v>
      </c>
      <c r="B78" s="352">
        <v>9.1</v>
      </c>
      <c r="C78" s="352"/>
      <c r="D78" s="352" t="s">
        <v>151</v>
      </c>
      <c r="E78" s="352"/>
      <c r="F78" s="352"/>
      <c r="G78" s="368" t="s">
        <v>232</v>
      </c>
      <c r="H78" s="368"/>
      <c r="I78" s="368"/>
      <c r="J78" s="212" t="s">
        <v>381</v>
      </c>
      <c r="K78" s="214" t="s">
        <v>373</v>
      </c>
      <c r="L78" s="364"/>
      <c r="M78" s="364"/>
      <c r="N78" s="215"/>
    </row>
    <row r="79" spans="1:14" s="25" customFormat="1" ht="18.75" customHeight="1">
      <c r="A79" s="210">
        <v>23</v>
      </c>
      <c r="B79" s="352" t="s">
        <v>215</v>
      </c>
      <c r="C79" s="352"/>
      <c r="D79" s="352" t="s">
        <v>216</v>
      </c>
      <c r="E79" s="352"/>
      <c r="F79" s="352"/>
      <c r="G79" s="368" t="s">
        <v>233</v>
      </c>
      <c r="H79" s="368"/>
      <c r="I79" s="368"/>
      <c r="J79" s="212" t="s">
        <v>381</v>
      </c>
      <c r="K79" s="214" t="s">
        <v>374</v>
      </c>
      <c r="L79" s="364"/>
      <c r="M79" s="364"/>
      <c r="N79" s="215"/>
    </row>
    <row r="80" spans="1:14" s="25" customFormat="1" ht="18.75" customHeight="1">
      <c r="A80" s="210">
        <v>24</v>
      </c>
      <c r="B80" s="352">
        <v>9.14</v>
      </c>
      <c r="C80" s="352"/>
      <c r="D80" s="352" t="s">
        <v>152</v>
      </c>
      <c r="E80" s="352"/>
      <c r="F80" s="352"/>
      <c r="G80" s="368" t="s">
        <v>234</v>
      </c>
      <c r="H80" s="368"/>
      <c r="I80" s="368"/>
      <c r="J80" s="212" t="s">
        <v>381</v>
      </c>
      <c r="K80" s="214" t="s">
        <v>361</v>
      </c>
      <c r="L80" s="364" t="s">
        <v>199</v>
      </c>
      <c r="M80" s="364"/>
      <c r="N80" s="215"/>
    </row>
    <row r="81" spans="1:14" s="25" customFormat="1" ht="18.75" customHeight="1">
      <c r="A81" s="210">
        <v>25</v>
      </c>
      <c r="B81" s="352">
        <v>9.21</v>
      </c>
      <c r="C81" s="352"/>
      <c r="D81" s="352" t="s">
        <v>86</v>
      </c>
      <c r="E81" s="352"/>
      <c r="F81" s="352"/>
      <c r="G81" s="368" t="s">
        <v>221</v>
      </c>
      <c r="H81" s="368"/>
      <c r="I81" s="368"/>
      <c r="J81" s="212" t="s">
        <v>381</v>
      </c>
      <c r="K81" s="214" t="s">
        <v>361</v>
      </c>
      <c r="L81" s="364" t="s">
        <v>200</v>
      </c>
      <c r="M81" s="364"/>
      <c r="N81" s="215"/>
    </row>
    <row r="82" spans="1:14" s="25" customFormat="1" ht="18.75" customHeight="1">
      <c r="A82" s="210">
        <v>26</v>
      </c>
      <c r="B82" s="352" t="s">
        <v>217</v>
      </c>
      <c r="C82" s="352"/>
      <c r="D82" s="352" t="s">
        <v>145</v>
      </c>
      <c r="E82" s="352"/>
      <c r="F82" s="352"/>
      <c r="G82" s="368" t="s">
        <v>402</v>
      </c>
      <c r="H82" s="368"/>
      <c r="I82" s="368"/>
      <c r="J82" s="212" t="s">
        <v>381</v>
      </c>
      <c r="K82" s="214" t="s">
        <v>377</v>
      </c>
      <c r="L82" s="364"/>
      <c r="M82" s="364"/>
      <c r="N82" s="215"/>
    </row>
    <row r="83" spans="1:14" s="25" customFormat="1" ht="18.75" customHeight="1">
      <c r="A83" s="210">
        <v>27</v>
      </c>
      <c r="B83" s="352">
        <v>10.26</v>
      </c>
      <c r="C83" s="352"/>
      <c r="D83" s="352" t="s">
        <v>153</v>
      </c>
      <c r="E83" s="352"/>
      <c r="F83" s="352"/>
      <c r="G83" s="368" t="s">
        <v>243</v>
      </c>
      <c r="H83" s="368"/>
      <c r="I83" s="368"/>
      <c r="J83" s="212" t="s">
        <v>381</v>
      </c>
      <c r="K83" s="214" t="s">
        <v>376</v>
      </c>
      <c r="L83" s="364" t="s">
        <v>196</v>
      </c>
      <c r="M83" s="364"/>
      <c r="N83" s="215"/>
    </row>
    <row r="84" spans="1:14" s="25" customFormat="1" ht="18.75" customHeight="1">
      <c r="A84" s="210">
        <v>28</v>
      </c>
      <c r="B84" s="352" t="s">
        <v>238</v>
      </c>
      <c r="C84" s="352"/>
      <c r="D84" s="352" t="s">
        <v>239</v>
      </c>
      <c r="E84" s="352"/>
      <c r="F84" s="352"/>
      <c r="G84" s="368" t="s">
        <v>244</v>
      </c>
      <c r="H84" s="368"/>
      <c r="I84" s="368"/>
      <c r="J84" s="212" t="s">
        <v>381</v>
      </c>
      <c r="K84" s="214" t="s">
        <v>378</v>
      </c>
      <c r="L84" s="364"/>
      <c r="M84" s="364"/>
      <c r="N84" s="215"/>
    </row>
    <row r="85" spans="1:14" s="25" customFormat="1" ht="18.75" customHeight="1">
      <c r="A85" s="369">
        <v>29</v>
      </c>
      <c r="B85" s="352" t="s">
        <v>240</v>
      </c>
      <c r="C85" s="352"/>
      <c r="D85" s="352" t="s">
        <v>250</v>
      </c>
      <c r="E85" s="352"/>
      <c r="F85" s="352"/>
      <c r="G85" s="368" t="s">
        <v>247</v>
      </c>
      <c r="H85" s="368"/>
      <c r="I85" s="368"/>
      <c r="J85" s="212" t="s">
        <v>381</v>
      </c>
      <c r="K85" s="214" t="s">
        <v>372</v>
      </c>
      <c r="L85" s="364"/>
      <c r="M85" s="364"/>
      <c r="N85" s="215"/>
    </row>
    <row r="86" spans="1:14" s="25" customFormat="1" ht="18.75" customHeight="1">
      <c r="A86" s="369"/>
      <c r="B86" s="352"/>
      <c r="C86" s="352"/>
      <c r="D86" s="352" t="s">
        <v>249</v>
      </c>
      <c r="E86" s="352"/>
      <c r="F86" s="352"/>
      <c r="G86" s="368"/>
      <c r="H86" s="368"/>
      <c r="I86" s="368"/>
      <c r="J86" s="212" t="s">
        <v>381</v>
      </c>
      <c r="K86" s="214" t="s">
        <v>398</v>
      </c>
      <c r="L86" s="364"/>
      <c r="M86" s="364"/>
      <c r="N86" s="215"/>
    </row>
    <row r="87" spans="1:14" s="25" customFormat="1" ht="18.75" customHeight="1">
      <c r="A87" s="210">
        <v>30</v>
      </c>
      <c r="B87" s="352">
        <v>11.6</v>
      </c>
      <c r="C87" s="352"/>
      <c r="D87" s="352" t="s">
        <v>241</v>
      </c>
      <c r="E87" s="352"/>
      <c r="F87" s="352"/>
      <c r="G87" s="368" t="s">
        <v>248</v>
      </c>
      <c r="H87" s="368"/>
      <c r="I87" s="368"/>
      <c r="J87" s="212" t="s">
        <v>381</v>
      </c>
      <c r="K87" s="214" t="s">
        <v>358</v>
      </c>
      <c r="L87" s="364"/>
      <c r="M87" s="364"/>
      <c r="N87" s="215" t="s">
        <v>185</v>
      </c>
    </row>
    <row r="88" spans="1:14" s="25" customFormat="1" ht="18.75" customHeight="1">
      <c r="A88" s="210">
        <v>31</v>
      </c>
      <c r="B88" s="352">
        <v>11.12</v>
      </c>
      <c r="C88" s="352"/>
      <c r="D88" s="352" t="s">
        <v>242</v>
      </c>
      <c r="E88" s="352"/>
      <c r="F88" s="352"/>
      <c r="G88" s="368" t="s">
        <v>219</v>
      </c>
      <c r="H88" s="368"/>
      <c r="I88" s="368"/>
      <c r="J88" s="212" t="s">
        <v>381</v>
      </c>
      <c r="K88" s="214" t="s">
        <v>368</v>
      </c>
      <c r="L88" s="364"/>
      <c r="M88" s="364"/>
      <c r="N88" s="215"/>
    </row>
    <row r="89" spans="1:14" s="25" customFormat="1" ht="18.75" customHeight="1">
      <c r="A89" s="210">
        <v>32</v>
      </c>
      <c r="B89" s="352">
        <v>11.15</v>
      </c>
      <c r="C89" s="352"/>
      <c r="D89" s="352" t="s">
        <v>175</v>
      </c>
      <c r="E89" s="352"/>
      <c r="F89" s="352"/>
      <c r="G89" s="368" t="s">
        <v>221</v>
      </c>
      <c r="H89" s="368"/>
      <c r="I89" s="368"/>
      <c r="J89" s="212" t="s">
        <v>381</v>
      </c>
      <c r="K89" s="214" t="s">
        <v>361</v>
      </c>
      <c r="L89" s="364"/>
      <c r="M89" s="364"/>
      <c r="N89" s="215"/>
    </row>
    <row r="90" spans="1:14" s="25" customFormat="1" ht="18.75" customHeight="1">
      <c r="A90" s="210">
        <v>33</v>
      </c>
      <c r="B90" s="352">
        <v>11.18</v>
      </c>
      <c r="C90" s="352"/>
      <c r="D90" s="352" t="s">
        <v>180</v>
      </c>
      <c r="E90" s="352"/>
      <c r="F90" s="352"/>
      <c r="G90" s="368" t="s">
        <v>245</v>
      </c>
      <c r="H90" s="368"/>
      <c r="I90" s="368"/>
      <c r="J90" s="212" t="s">
        <v>381</v>
      </c>
      <c r="K90" s="214" t="s">
        <v>361</v>
      </c>
      <c r="L90" s="364" t="s">
        <v>187</v>
      </c>
      <c r="M90" s="364"/>
      <c r="N90" s="215"/>
    </row>
    <row r="91" spans="1:14" s="25" customFormat="1" ht="18.75" customHeight="1">
      <c r="A91" s="210">
        <v>34</v>
      </c>
      <c r="B91" s="352">
        <v>11.27</v>
      </c>
      <c r="C91" s="352"/>
      <c r="D91" s="352" t="s">
        <v>242</v>
      </c>
      <c r="E91" s="352"/>
      <c r="F91" s="352"/>
      <c r="G91" s="368" t="s">
        <v>222</v>
      </c>
      <c r="H91" s="368"/>
      <c r="I91" s="368"/>
      <c r="J91" s="212" t="s">
        <v>381</v>
      </c>
      <c r="K91" s="214" t="s">
        <v>380</v>
      </c>
      <c r="L91" s="364"/>
      <c r="M91" s="364"/>
      <c r="N91" s="215"/>
    </row>
    <row r="92" spans="1:14" s="25" customFormat="1" ht="18.75" customHeight="1">
      <c r="A92" s="210">
        <v>35</v>
      </c>
      <c r="B92" s="352">
        <v>12.4</v>
      </c>
      <c r="C92" s="352"/>
      <c r="D92" s="352" t="s">
        <v>182</v>
      </c>
      <c r="E92" s="352"/>
      <c r="F92" s="352"/>
      <c r="G92" s="368" t="s">
        <v>246</v>
      </c>
      <c r="H92" s="368"/>
      <c r="I92" s="368"/>
      <c r="J92" s="212" t="s">
        <v>381</v>
      </c>
      <c r="K92" s="214" t="s">
        <v>358</v>
      </c>
      <c r="L92" s="364"/>
      <c r="M92" s="364"/>
      <c r="N92" s="215"/>
    </row>
    <row r="93" spans="1:14" s="25" customFormat="1" ht="18.75" customHeight="1">
      <c r="A93" s="210">
        <v>36</v>
      </c>
      <c r="B93" s="352">
        <v>12.16</v>
      </c>
      <c r="C93" s="352"/>
      <c r="D93" s="352" t="s">
        <v>184</v>
      </c>
      <c r="E93" s="352"/>
      <c r="F93" s="352"/>
      <c r="G93" s="368" t="s">
        <v>221</v>
      </c>
      <c r="H93" s="368"/>
      <c r="I93" s="368"/>
      <c r="J93" s="212" t="s">
        <v>381</v>
      </c>
      <c r="K93" s="214" t="s">
        <v>361</v>
      </c>
      <c r="L93" s="364" t="s">
        <v>197</v>
      </c>
      <c r="M93" s="364"/>
      <c r="N93" s="215"/>
    </row>
    <row r="94" spans="1:14" s="25" customFormat="1" ht="18.75" customHeight="1" thickBot="1">
      <c r="A94" s="216">
        <v>37</v>
      </c>
      <c r="B94" s="371">
        <v>12.24</v>
      </c>
      <c r="C94" s="371"/>
      <c r="D94" s="371" t="s">
        <v>168</v>
      </c>
      <c r="E94" s="371"/>
      <c r="F94" s="371"/>
      <c r="G94" s="372" t="s">
        <v>233</v>
      </c>
      <c r="H94" s="372"/>
      <c r="I94" s="372"/>
      <c r="J94" s="217" t="s">
        <v>381</v>
      </c>
      <c r="K94" s="218" t="s">
        <v>377</v>
      </c>
      <c r="L94" s="373"/>
      <c r="M94" s="373"/>
      <c r="N94" s="219"/>
    </row>
    <row r="95" ht="15" customHeight="1"/>
    <row r="96" spans="1:14" s="157" customFormat="1" ht="18" customHeight="1" thickBot="1">
      <c r="A96" s="334" t="s">
        <v>403</v>
      </c>
      <c r="B96" s="335"/>
      <c r="C96" s="335"/>
      <c r="D96" s="155"/>
      <c r="E96" s="27"/>
      <c r="F96" s="27"/>
      <c r="G96" s="27"/>
      <c r="H96" s="27"/>
      <c r="I96" s="27"/>
      <c r="J96" s="28"/>
      <c r="K96" s="28"/>
      <c r="L96" s="28"/>
      <c r="M96" s="29"/>
      <c r="N96" s="156"/>
    </row>
    <row r="97" spans="1:14" s="157" customFormat="1" ht="12" customHeight="1">
      <c r="A97" s="359" t="s">
        <v>1</v>
      </c>
      <c r="B97" s="339" t="s">
        <v>404</v>
      </c>
      <c r="C97" s="339"/>
      <c r="D97" s="339" t="s">
        <v>69</v>
      </c>
      <c r="E97" s="339"/>
      <c r="F97" s="339"/>
      <c r="G97" s="339"/>
      <c r="H97" s="339"/>
      <c r="I97" s="339"/>
      <c r="J97" s="339" t="s">
        <v>71</v>
      </c>
      <c r="K97" s="339"/>
      <c r="L97" s="339"/>
      <c r="M97" s="339"/>
      <c r="N97" s="361" t="s">
        <v>37</v>
      </c>
    </row>
    <row r="98" spans="1:14" s="157" customFormat="1" ht="12" customHeight="1" thickBot="1">
      <c r="A98" s="360"/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2"/>
    </row>
    <row r="99" spans="1:14" ht="18.75" customHeight="1" thickBot="1" thickTop="1">
      <c r="A99" s="162">
        <v>1</v>
      </c>
      <c r="B99" s="378" t="s">
        <v>70</v>
      </c>
      <c r="C99" s="378"/>
      <c r="D99" s="378" t="s">
        <v>405</v>
      </c>
      <c r="E99" s="378"/>
      <c r="F99" s="378"/>
      <c r="G99" s="378"/>
      <c r="H99" s="378"/>
      <c r="I99" s="378"/>
      <c r="J99" s="378" t="s">
        <v>137</v>
      </c>
      <c r="K99" s="378"/>
      <c r="L99" s="378"/>
      <c r="M99" s="378"/>
      <c r="N99" s="163"/>
    </row>
  </sheetData>
  <sheetProtection/>
  <mergeCells count="212">
    <mergeCell ref="J99:M99"/>
    <mergeCell ref="D99:I99"/>
    <mergeCell ref="B99:C99"/>
    <mergeCell ref="N97:N98"/>
    <mergeCell ref="D97:I98"/>
    <mergeCell ref="J97:M98"/>
    <mergeCell ref="D50:H51"/>
    <mergeCell ref="K52:M52"/>
    <mergeCell ref="B52:C52"/>
    <mergeCell ref="D52:H52"/>
    <mergeCell ref="A96:C96"/>
    <mergeCell ref="A97:A98"/>
    <mergeCell ref="B97:C98"/>
    <mergeCell ref="L91:M91"/>
    <mergeCell ref="L92:M92"/>
    <mergeCell ref="L93:M93"/>
    <mergeCell ref="L94:M94"/>
    <mergeCell ref="J50:J51"/>
    <mergeCell ref="K50:M51"/>
    <mergeCell ref="L85:M85"/>
    <mergeCell ref="L86:M86"/>
    <mergeCell ref="L87:M87"/>
    <mergeCell ref="L88:M88"/>
    <mergeCell ref="L89:M89"/>
    <mergeCell ref="L90:M90"/>
    <mergeCell ref="L79:M79"/>
    <mergeCell ref="L80:M80"/>
    <mergeCell ref="L81:M81"/>
    <mergeCell ref="L82:M82"/>
    <mergeCell ref="L83:M83"/>
    <mergeCell ref="L84:M84"/>
    <mergeCell ref="L73:M73"/>
    <mergeCell ref="L74:M74"/>
    <mergeCell ref="L75:M75"/>
    <mergeCell ref="L76:M76"/>
    <mergeCell ref="L77:M77"/>
    <mergeCell ref="L78:M78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G69:I69"/>
    <mergeCell ref="L59:M59"/>
    <mergeCell ref="L60:M60"/>
    <mergeCell ref="L61:M61"/>
    <mergeCell ref="L62:M62"/>
    <mergeCell ref="L63:M63"/>
    <mergeCell ref="G63:I63"/>
    <mergeCell ref="G64:I64"/>
    <mergeCell ref="G65:I65"/>
    <mergeCell ref="G66:I66"/>
    <mergeCell ref="G75:I75"/>
    <mergeCell ref="G74:I74"/>
    <mergeCell ref="G73:I73"/>
    <mergeCell ref="G72:I72"/>
    <mergeCell ref="G71:I71"/>
    <mergeCell ref="G70:I70"/>
    <mergeCell ref="G81:I81"/>
    <mergeCell ref="G80:I80"/>
    <mergeCell ref="G79:I79"/>
    <mergeCell ref="G78:I78"/>
    <mergeCell ref="G77:I77"/>
    <mergeCell ref="G76:I76"/>
    <mergeCell ref="G88:I88"/>
    <mergeCell ref="G87:I87"/>
    <mergeCell ref="G85:I86"/>
    <mergeCell ref="G84:I84"/>
    <mergeCell ref="G83:I83"/>
    <mergeCell ref="G82:I82"/>
    <mergeCell ref="G94:I94"/>
    <mergeCell ref="G93:I93"/>
    <mergeCell ref="G92:I92"/>
    <mergeCell ref="G91:I91"/>
    <mergeCell ref="G90:I90"/>
    <mergeCell ref="G89:I89"/>
    <mergeCell ref="D91:F91"/>
    <mergeCell ref="D92:F92"/>
    <mergeCell ref="D93:F93"/>
    <mergeCell ref="D94:F94"/>
    <mergeCell ref="D85:F85"/>
    <mergeCell ref="D86:F86"/>
    <mergeCell ref="D87:F87"/>
    <mergeCell ref="D88:F88"/>
    <mergeCell ref="D89:F89"/>
    <mergeCell ref="D90:F90"/>
    <mergeCell ref="G59:I59"/>
    <mergeCell ref="G60:I60"/>
    <mergeCell ref="G61:I61"/>
    <mergeCell ref="G62:I62"/>
    <mergeCell ref="G67:I67"/>
    <mergeCell ref="G68:I68"/>
    <mergeCell ref="D79:F79"/>
    <mergeCell ref="D80:F80"/>
    <mergeCell ref="D81:F81"/>
    <mergeCell ref="D82:F82"/>
    <mergeCell ref="D83:F83"/>
    <mergeCell ref="D84:F84"/>
    <mergeCell ref="D73:F73"/>
    <mergeCell ref="D74:F74"/>
    <mergeCell ref="D75:F75"/>
    <mergeCell ref="D76:F76"/>
    <mergeCell ref="D77:F77"/>
    <mergeCell ref="D78:F78"/>
    <mergeCell ref="B93:C93"/>
    <mergeCell ref="B94:C94"/>
    <mergeCell ref="D57:F57"/>
    <mergeCell ref="D58:F58"/>
    <mergeCell ref="D59:F59"/>
    <mergeCell ref="D60:F60"/>
    <mergeCell ref="D61:F61"/>
    <mergeCell ref="D62:F62"/>
    <mergeCell ref="D63:F63"/>
    <mergeCell ref="D64:F64"/>
    <mergeCell ref="B71:C71"/>
    <mergeCell ref="B57:C57"/>
    <mergeCell ref="B58:C58"/>
    <mergeCell ref="B59:C59"/>
    <mergeCell ref="B60:C60"/>
    <mergeCell ref="B61:C61"/>
    <mergeCell ref="B62:C62"/>
    <mergeCell ref="B55:C56"/>
    <mergeCell ref="B63:C63"/>
    <mergeCell ref="B64:C64"/>
    <mergeCell ref="B65:C65"/>
    <mergeCell ref="A85:A86"/>
    <mergeCell ref="B66:C66"/>
    <mergeCell ref="B67:C67"/>
    <mergeCell ref="B68:C68"/>
    <mergeCell ref="B69:C69"/>
    <mergeCell ref="B70:C70"/>
    <mergeCell ref="N55:N56"/>
    <mergeCell ref="L57:M57"/>
    <mergeCell ref="L58:M58"/>
    <mergeCell ref="L55:M56"/>
    <mergeCell ref="J55:J56"/>
    <mergeCell ref="G55:I56"/>
    <mergeCell ref="K55:K56"/>
    <mergeCell ref="G57:I57"/>
    <mergeCell ref="G58:I58"/>
    <mergeCell ref="B74:C74"/>
    <mergeCell ref="B75:C75"/>
    <mergeCell ref="B76:C76"/>
    <mergeCell ref="B77:C77"/>
    <mergeCell ref="B72:C72"/>
    <mergeCell ref="B73:C73"/>
    <mergeCell ref="B78:C78"/>
    <mergeCell ref="I50:I51"/>
    <mergeCell ref="A54:C54"/>
    <mergeCell ref="B79:C79"/>
    <mergeCell ref="D65:F65"/>
    <mergeCell ref="D66:F66"/>
    <mergeCell ref="D67:F67"/>
    <mergeCell ref="D68:F68"/>
    <mergeCell ref="D55:F56"/>
    <mergeCell ref="A55:A56"/>
    <mergeCell ref="B88:C88"/>
    <mergeCell ref="B89:C89"/>
    <mergeCell ref="N50:N51"/>
    <mergeCell ref="B80:C80"/>
    <mergeCell ref="B81:C81"/>
    <mergeCell ref="B82:C82"/>
    <mergeCell ref="D69:F69"/>
    <mergeCell ref="D70:F70"/>
    <mergeCell ref="D71:F71"/>
    <mergeCell ref="D72:F72"/>
    <mergeCell ref="A49:C49"/>
    <mergeCell ref="A50:A51"/>
    <mergeCell ref="B90:C90"/>
    <mergeCell ref="B91:C91"/>
    <mergeCell ref="B92:C92"/>
    <mergeCell ref="B50:C51"/>
    <mergeCell ref="B83:C83"/>
    <mergeCell ref="B84:C84"/>
    <mergeCell ref="B85:C86"/>
    <mergeCell ref="B87:C87"/>
    <mergeCell ref="M9:M10"/>
    <mergeCell ref="N9:N10"/>
    <mergeCell ref="K9:K10"/>
    <mergeCell ref="L9:L10"/>
    <mergeCell ref="J4:K5"/>
    <mergeCell ref="L4:M5"/>
    <mergeCell ref="L6:M6"/>
    <mergeCell ref="J6:K6"/>
    <mergeCell ref="I9:I10"/>
    <mergeCell ref="D9:D10"/>
    <mergeCell ref="E9:E10"/>
    <mergeCell ref="F9:F10"/>
    <mergeCell ref="G9:G10"/>
    <mergeCell ref="J9:J10"/>
    <mergeCell ref="H9:H10"/>
    <mergeCell ref="F4:F5"/>
    <mergeCell ref="G4:G5"/>
    <mergeCell ref="H4:H5"/>
    <mergeCell ref="A8:C8"/>
    <mergeCell ref="A9:A10"/>
    <mergeCell ref="B9:B10"/>
    <mergeCell ref="C9:C10"/>
    <mergeCell ref="A3:C3"/>
    <mergeCell ref="A1:N1"/>
    <mergeCell ref="A2:N2"/>
    <mergeCell ref="A4:A5"/>
    <mergeCell ref="B4:B5"/>
    <mergeCell ref="C4:C5"/>
    <mergeCell ref="I4:I5"/>
    <mergeCell ref="N4:N5"/>
    <mergeCell ref="D4:D5"/>
    <mergeCell ref="E4:E5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geOrder="overThenDown" paperSize="9" scale="80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"/>
  <sheetViews>
    <sheetView zoomScalePageLayoutView="0" workbookViewId="0" topLeftCell="A1">
      <selection activeCell="N10" sqref="N10"/>
    </sheetView>
  </sheetViews>
  <sheetFormatPr defaultColWidth="9.140625" defaultRowHeight="12.75" customHeight="1"/>
  <cols>
    <col min="1" max="1" width="10.7109375" style="25" customWidth="1"/>
    <col min="2" max="2" width="17.7109375" style="25" customWidth="1"/>
    <col min="3" max="3" width="13.7109375" style="25" customWidth="1"/>
    <col min="4" max="4" width="45.7109375" style="25" customWidth="1"/>
    <col min="5" max="5" width="12.7109375" style="25" customWidth="1"/>
    <col min="6" max="16384" width="9.140625" style="1" customWidth="1"/>
  </cols>
  <sheetData>
    <row r="1" spans="1:5" ht="45" customHeight="1">
      <c r="A1" s="318" t="s">
        <v>59</v>
      </c>
      <c r="B1" s="318"/>
      <c r="C1" s="318"/>
      <c r="D1" s="318"/>
      <c r="E1" s="318"/>
    </row>
    <row r="2" spans="1:5" ht="18" customHeight="1" thickBot="1">
      <c r="A2" s="24"/>
      <c r="B2" s="386"/>
      <c r="C2" s="386"/>
      <c r="E2" s="21" t="s">
        <v>28</v>
      </c>
    </row>
    <row r="3" spans="1:5" ht="24" customHeight="1" thickBot="1">
      <c r="A3" s="67" t="s">
        <v>33</v>
      </c>
      <c r="B3" s="68" t="s">
        <v>34</v>
      </c>
      <c r="C3" s="68" t="s">
        <v>35</v>
      </c>
      <c r="D3" s="68" t="s">
        <v>36</v>
      </c>
      <c r="E3" s="69" t="s">
        <v>37</v>
      </c>
    </row>
    <row r="4" spans="1:5" ht="129.75" customHeight="1" thickTop="1">
      <c r="A4" s="383" t="s">
        <v>17</v>
      </c>
      <c r="B4" s="78" t="s">
        <v>31</v>
      </c>
      <c r="C4" s="66">
        <v>209861610</v>
      </c>
      <c r="D4" s="79" t="s">
        <v>252</v>
      </c>
      <c r="E4" s="80"/>
    </row>
    <row r="5" spans="1:5" ht="49.5" customHeight="1">
      <c r="A5" s="384"/>
      <c r="B5" s="75" t="s">
        <v>30</v>
      </c>
      <c r="C5" s="64">
        <v>56800810</v>
      </c>
      <c r="D5" s="76" t="s">
        <v>255</v>
      </c>
      <c r="E5" s="77"/>
    </row>
    <row r="6" spans="1:5" ht="30" customHeight="1">
      <c r="A6" s="384"/>
      <c r="B6" s="75" t="s">
        <v>29</v>
      </c>
      <c r="C6" s="64">
        <v>20054860</v>
      </c>
      <c r="D6" s="76" t="s">
        <v>253</v>
      </c>
      <c r="E6" s="77"/>
    </row>
    <row r="7" spans="1:5" ht="30" customHeight="1" thickBot="1">
      <c r="A7" s="385"/>
      <c r="B7" s="81" t="s">
        <v>58</v>
      </c>
      <c r="C7" s="82">
        <v>22124560</v>
      </c>
      <c r="D7" s="83" t="s">
        <v>254</v>
      </c>
      <c r="E7" s="84"/>
    </row>
    <row r="8" spans="1:5" ht="24.75" customHeight="1" thickBot="1" thickTop="1">
      <c r="A8" s="379" t="s">
        <v>60</v>
      </c>
      <c r="B8" s="380"/>
      <c r="C8" s="85">
        <f>SUM(C4:C7)</f>
        <v>308841840</v>
      </c>
      <c r="D8" s="381"/>
      <c r="E8" s="382"/>
    </row>
    <row r="9" ht="360" customHeight="1"/>
    <row r="10" ht="194.25" customHeight="1"/>
    <row r="11" ht="18" customHeight="1"/>
  </sheetData>
  <sheetProtection/>
  <mergeCells count="5">
    <mergeCell ref="A8:B8"/>
    <mergeCell ref="D8:E8"/>
    <mergeCell ref="A4:A7"/>
    <mergeCell ref="A1:E1"/>
    <mergeCell ref="B2:C2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geOrder="overThenDown" paperSize="9" scale="90" r:id="rId1"/>
  <headerFooter alignWithMargins="0">
    <oddHeader>&amp;L&amp;C&amp;R</oddHeader>
    <oddFooter>&amp;L&amp;C&amp;R</oddFooter>
  </headerFooter>
  <rowBreaks count="1" manualBreakCount="1">
    <brk id="11" max="25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7"/>
  <sheetViews>
    <sheetView zoomScalePageLayoutView="0" workbookViewId="0" topLeftCell="A10">
      <selection activeCell="D35" sqref="D35"/>
    </sheetView>
  </sheetViews>
  <sheetFormatPr defaultColWidth="9.140625" defaultRowHeight="12.75" customHeight="1"/>
  <cols>
    <col min="1" max="1" width="10.7109375" style="25" customWidth="1"/>
    <col min="2" max="2" width="17.7109375" style="25" customWidth="1"/>
    <col min="3" max="3" width="13.7109375" style="25" customWidth="1"/>
    <col min="4" max="4" width="45.7109375" style="25" customWidth="1"/>
    <col min="5" max="5" width="12.7109375" style="25" customWidth="1"/>
    <col min="6" max="6" width="12.7109375" style="1" bestFit="1" customWidth="1"/>
    <col min="7" max="16384" width="9.140625" style="1" customWidth="1"/>
  </cols>
  <sheetData>
    <row r="1" spans="1:5" ht="45" customHeight="1">
      <c r="A1" s="318" t="s">
        <v>93</v>
      </c>
      <c r="B1" s="318"/>
      <c r="C1" s="318"/>
      <c r="D1" s="318"/>
      <c r="E1" s="318"/>
    </row>
    <row r="2" spans="1:5" ht="18" customHeight="1" thickBot="1">
      <c r="A2" s="24"/>
      <c r="B2" s="386"/>
      <c r="C2" s="386"/>
      <c r="E2" s="21" t="s">
        <v>28</v>
      </c>
    </row>
    <row r="3" spans="1:5" ht="24" customHeight="1" thickBot="1">
      <c r="A3" s="86" t="s">
        <v>33</v>
      </c>
      <c r="B3" s="87" t="s">
        <v>34</v>
      </c>
      <c r="C3" s="87" t="s">
        <v>35</v>
      </c>
      <c r="D3" s="87" t="s">
        <v>36</v>
      </c>
      <c r="E3" s="88" t="s">
        <v>37</v>
      </c>
    </row>
    <row r="4" spans="1:5" ht="39.75" customHeight="1" thickTop="1">
      <c r="A4" s="387" t="s">
        <v>256</v>
      </c>
      <c r="B4" s="74" t="s">
        <v>258</v>
      </c>
      <c r="C4" s="89">
        <v>5674470</v>
      </c>
      <c r="D4" s="90" t="s">
        <v>261</v>
      </c>
      <c r="E4" s="91"/>
    </row>
    <row r="5" spans="1:5" ht="19.5" customHeight="1">
      <c r="A5" s="384"/>
      <c r="B5" s="75" t="s">
        <v>259</v>
      </c>
      <c r="C5" s="64">
        <v>1202000</v>
      </c>
      <c r="D5" s="76" t="s">
        <v>262</v>
      </c>
      <c r="E5" s="77"/>
    </row>
    <row r="6" spans="1:5" ht="19.5" customHeight="1">
      <c r="A6" s="384"/>
      <c r="B6" s="75" t="s">
        <v>260</v>
      </c>
      <c r="C6" s="64">
        <v>2161970</v>
      </c>
      <c r="D6" s="76" t="s">
        <v>263</v>
      </c>
      <c r="E6" s="77"/>
    </row>
    <row r="7" spans="1:5" ht="39.75" customHeight="1">
      <c r="A7" s="384"/>
      <c r="B7" s="75" t="s">
        <v>265</v>
      </c>
      <c r="C7" s="64">
        <v>24745460</v>
      </c>
      <c r="D7" s="76" t="s">
        <v>266</v>
      </c>
      <c r="E7" s="77"/>
    </row>
    <row r="8" spans="1:5" ht="19.5" customHeight="1">
      <c r="A8" s="385"/>
      <c r="B8" s="81" t="s">
        <v>276</v>
      </c>
      <c r="C8" s="82">
        <v>3000000</v>
      </c>
      <c r="D8" s="83" t="s">
        <v>264</v>
      </c>
      <c r="E8" s="84"/>
    </row>
    <row r="9" spans="1:5" ht="30" customHeight="1">
      <c r="A9" s="117" t="s">
        <v>114</v>
      </c>
      <c r="B9" s="110" t="s">
        <v>268</v>
      </c>
      <c r="C9" s="111">
        <v>1950000</v>
      </c>
      <c r="D9" s="112" t="s">
        <v>270</v>
      </c>
      <c r="E9" s="113"/>
    </row>
    <row r="10" spans="1:5" ht="49.5" customHeight="1">
      <c r="A10" s="392" t="s">
        <v>273</v>
      </c>
      <c r="B10" s="101" t="s">
        <v>267</v>
      </c>
      <c r="C10" s="102">
        <v>28502510</v>
      </c>
      <c r="D10" s="103" t="s">
        <v>278</v>
      </c>
      <c r="E10" s="104"/>
    </row>
    <row r="11" spans="1:5" ht="39.75" customHeight="1">
      <c r="A11" s="384"/>
      <c r="B11" s="75" t="s">
        <v>269</v>
      </c>
      <c r="C11" s="64">
        <v>1736530</v>
      </c>
      <c r="D11" s="76" t="s">
        <v>271</v>
      </c>
      <c r="E11" s="77"/>
    </row>
    <row r="12" spans="1:5" ht="39.75" customHeight="1">
      <c r="A12" s="384"/>
      <c r="B12" s="75" t="s">
        <v>268</v>
      </c>
      <c r="C12" s="64">
        <v>2580960</v>
      </c>
      <c r="D12" s="76" t="s">
        <v>272</v>
      </c>
      <c r="E12" s="77"/>
    </row>
    <row r="13" spans="1:5" ht="120" customHeight="1">
      <c r="A13" s="388" t="s">
        <v>308</v>
      </c>
      <c r="B13" s="101" t="s">
        <v>267</v>
      </c>
      <c r="C13" s="102">
        <v>56349490</v>
      </c>
      <c r="D13" s="149" t="s">
        <v>319</v>
      </c>
      <c r="E13" s="104"/>
    </row>
    <row r="14" spans="1:5" ht="60" customHeight="1">
      <c r="A14" s="389"/>
      <c r="B14" s="105" t="s">
        <v>269</v>
      </c>
      <c r="C14" s="106">
        <v>7330510</v>
      </c>
      <c r="D14" s="107" t="s">
        <v>320</v>
      </c>
      <c r="E14" s="108"/>
    </row>
    <row r="15" spans="1:5" ht="49.5" customHeight="1">
      <c r="A15" s="109" t="s">
        <v>309</v>
      </c>
      <c r="B15" s="110" t="s">
        <v>267</v>
      </c>
      <c r="C15" s="102">
        <v>27509000</v>
      </c>
      <c r="D15" s="103" t="s">
        <v>274</v>
      </c>
      <c r="E15" s="104"/>
    </row>
    <row r="16" spans="1:5" ht="49.5" customHeight="1">
      <c r="A16" s="388" t="s">
        <v>101</v>
      </c>
      <c r="B16" s="101" t="s">
        <v>267</v>
      </c>
      <c r="C16" s="102">
        <v>19991270</v>
      </c>
      <c r="D16" s="103" t="s">
        <v>321</v>
      </c>
      <c r="E16" s="104"/>
    </row>
    <row r="17" spans="1:5" ht="39.75" customHeight="1">
      <c r="A17" s="390"/>
      <c r="B17" s="105" t="s">
        <v>269</v>
      </c>
      <c r="C17" s="106">
        <v>2156320</v>
      </c>
      <c r="D17" s="107" t="s">
        <v>322</v>
      </c>
      <c r="E17" s="108"/>
    </row>
    <row r="18" spans="1:5" ht="49.5" customHeight="1">
      <c r="A18" s="109" t="s">
        <v>275</v>
      </c>
      <c r="B18" s="110" t="s">
        <v>268</v>
      </c>
      <c r="C18" s="111">
        <v>15500000</v>
      </c>
      <c r="D18" s="112" t="s">
        <v>277</v>
      </c>
      <c r="E18" s="113"/>
    </row>
    <row r="19" spans="1:6" ht="49.5" customHeight="1">
      <c r="A19" s="109" t="s">
        <v>330</v>
      </c>
      <c r="B19" s="110" t="s">
        <v>267</v>
      </c>
      <c r="C19" s="111">
        <v>41884510</v>
      </c>
      <c r="D19" s="112" t="s">
        <v>317</v>
      </c>
      <c r="E19" s="113"/>
      <c r="F19" s="44"/>
    </row>
    <row r="20" spans="1:6" ht="49.5" customHeight="1">
      <c r="A20" s="388" t="s">
        <v>330</v>
      </c>
      <c r="B20" s="101" t="s">
        <v>269</v>
      </c>
      <c r="C20" s="102">
        <v>4483390</v>
      </c>
      <c r="D20" s="103" t="s">
        <v>318</v>
      </c>
      <c r="E20" s="104"/>
      <c r="F20" s="44"/>
    </row>
    <row r="21" spans="1:5" ht="79.5" customHeight="1">
      <c r="A21" s="389"/>
      <c r="B21" s="75" t="s">
        <v>279</v>
      </c>
      <c r="C21" s="64">
        <v>18240000</v>
      </c>
      <c r="D21" s="76" t="s">
        <v>282</v>
      </c>
      <c r="E21" s="77"/>
    </row>
    <row r="22" spans="1:5" ht="114.75" customHeight="1">
      <c r="A22" s="389"/>
      <c r="B22" s="75" t="s">
        <v>280</v>
      </c>
      <c r="C22" s="64">
        <v>16753100</v>
      </c>
      <c r="D22" s="76" t="s">
        <v>283</v>
      </c>
      <c r="E22" s="77"/>
    </row>
    <row r="23" spans="1:5" ht="84.75" customHeight="1">
      <c r="A23" s="389"/>
      <c r="B23" s="75" t="s">
        <v>310</v>
      </c>
      <c r="C23" s="64">
        <v>3831780</v>
      </c>
      <c r="D23" s="76" t="s">
        <v>284</v>
      </c>
      <c r="E23" s="77"/>
    </row>
    <row r="24" spans="1:5" ht="39.75" customHeight="1">
      <c r="A24" s="390"/>
      <c r="B24" s="105" t="s">
        <v>281</v>
      </c>
      <c r="C24" s="106">
        <v>16807220</v>
      </c>
      <c r="D24" s="107" t="s">
        <v>285</v>
      </c>
      <c r="E24" s="108"/>
    </row>
    <row r="25" spans="1:5" ht="114.75" customHeight="1">
      <c r="A25" s="109" t="s">
        <v>104</v>
      </c>
      <c r="B25" s="110" t="s">
        <v>268</v>
      </c>
      <c r="C25" s="114">
        <v>10000000</v>
      </c>
      <c r="D25" s="115" t="s">
        <v>286</v>
      </c>
      <c r="E25" s="116"/>
    </row>
    <row r="26" spans="1:5" ht="94.5" customHeight="1">
      <c r="A26" s="109" t="s">
        <v>311</v>
      </c>
      <c r="B26" s="110" t="s">
        <v>268</v>
      </c>
      <c r="C26" s="111">
        <v>6000000</v>
      </c>
      <c r="D26" s="112" t="s">
        <v>287</v>
      </c>
      <c r="E26" s="113"/>
    </row>
    <row r="27" spans="1:5" ht="39.75" customHeight="1">
      <c r="A27" s="388" t="s">
        <v>106</v>
      </c>
      <c r="B27" s="101" t="s">
        <v>267</v>
      </c>
      <c r="C27" s="102">
        <v>27350520</v>
      </c>
      <c r="D27" s="103" t="s">
        <v>315</v>
      </c>
      <c r="E27" s="104"/>
    </row>
    <row r="28" spans="1:5" ht="30" customHeight="1">
      <c r="A28" s="389"/>
      <c r="B28" s="75" t="s">
        <v>269</v>
      </c>
      <c r="C28" s="64">
        <v>134600</v>
      </c>
      <c r="D28" s="76" t="s">
        <v>316</v>
      </c>
      <c r="E28" s="77"/>
    </row>
    <row r="29" spans="1:5" ht="49.5" customHeight="1">
      <c r="A29" s="390"/>
      <c r="B29" s="105" t="s">
        <v>268</v>
      </c>
      <c r="C29" s="106">
        <v>31233880</v>
      </c>
      <c r="D29" s="107" t="s">
        <v>314</v>
      </c>
      <c r="E29" s="108"/>
    </row>
    <row r="30" spans="1:5" ht="69.75" customHeight="1">
      <c r="A30" s="109" t="s">
        <v>312</v>
      </c>
      <c r="B30" s="110" t="s">
        <v>268</v>
      </c>
      <c r="C30" s="111">
        <v>5385000</v>
      </c>
      <c r="D30" s="112" t="s">
        <v>288</v>
      </c>
      <c r="E30" s="113"/>
    </row>
    <row r="31" spans="1:5" ht="39.75" customHeight="1">
      <c r="A31" s="109" t="s">
        <v>108</v>
      </c>
      <c r="B31" s="110" t="s">
        <v>267</v>
      </c>
      <c r="C31" s="111">
        <v>17936260</v>
      </c>
      <c r="D31" s="112" t="s">
        <v>323</v>
      </c>
      <c r="E31" s="113"/>
    </row>
    <row r="32" spans="1:5" ht="39.75" customHeight="1">
      <c r="A32" s="388" t="s">
        <v>108</v>
      </c>
      <c r="B32" s="101" t="s">
        <v>269</v>
      </c>
      <c r="C32" s="102">
        <v>301950</v>
      </c>
      <c r="D32" s="103" t="s">
        <v>324</v>
      </c>
      <c r="E32" s="104"/>
    </row>
    <row r="33" spans="1:5" ht="49.5" customHeight="1">
      <c r="A33" s="390"/>
      <c r="B33" s="105" t="s">
        <v>268</v>
      </c>
      <c r="C33" s="106">
        <v>1259320</v>
      </c>
      <c r="D33" s="107" t="s">
        <v>313</v>
      </c>
      <c r="E33" s="108"/>
    </row>
    <row r="34" spans="1:5" ht="75" customHeight="1">
      <c r="A34" s="109" t="s">
        <v>109</v>
      </c>
      <c r="B34" s="110" t="s">
        <v>268</v>
      </c>
      <c r="C34" s="111">
        <v>15000000</v>
      </c>
      <c r="D34" s="112" t="s">
        <v>289</v>
      </c>
      <c r="E34" s="113"/>
    </row>
    <row r="35" spans="1:5" ht="60" customHeight="1">
      <c r="A35" s="383" t="s">
        <v>307</v>
      </c>
      <c r="B35" s="78" t="s">
        <v>267</v>
      </c>
      <c r="C35" s="66">
        <v>29813520</v>
      </c>
      <c r="D35" s="79" t="s">
        <v>292</v>
      </c>
      <c r="E35" s="80"/>
    </row>
    <row r="36" spans="1:5" ht="49.5" customHeight="1">
      <c r="A36" s="384"/>
      <c r="B36" s="75" t="s">
        <v>296</v>
      </c>
      <c r="C36" s="64">
        <v>15755730</v>
      </c>
      <c r="D36" s="76" t="s">
        <v>293</v>
      </c>
      <c r="E36" s="77"/>
    </row>
    <row r="37" spans="1:5" ht="24.75" customHeight="1">
      <c r="A37" s="384"/>
      <c r="B37" s="75" t="s">
        <v>295</v>
      </c>
      <c r="C37" s="64">
        <v>206500000</v>
      </c>
      <c r="D37" s="76" t="s">
        <v>294</v>
      </c>
      <c r="E37" s="77"/>
    </row>
    <row r="38" spans="1:5" ht="39.75" customHeight="1">
      <c r="A38" s="384"/>
      <c r="B38" s="75" t="s">
        <v>298</v>
      </c>
      <c r="C38" s="64">
        <v>18028440</v>
      </c>
      <c r="D38" s="76" t="s">
        <v>297</v>
      </c>
      <c r="E38" s="77"/>
    </row>
    <row r="39" spans="1:5" ht="24.75" customHeight="1">
      <c r="A39" s="385"/>
      <c r="B39" s="81" t="s">
        <v>299</v>
      </c>
      <c r="C39" s="82">
        <v>264880</v>
      </c>
      <c r="D39" s="83" t="s">
        <v>300</v>
      </c>
      <c r="E39" s="84"/>
    </row>
    <row r="40" spans="1:5" ht="39.75" customHeight="1">
      <c r="A40" s="385"/>
      <c r="B40" s="81" t="s">
        <v>301</v>
      </c>
      <c r="C40" s="82">
        <v>40712310</v>
      </c>
      <c r="D40" s="83" t="s">
        <v>302</v>
      </c>
      <c r="E40" s="84"/>
    </row>
    <row r="41" spans="1:5" ht="63.75" customHeight="1">
      <c r="A41" s="385"/>
      <c r="B41" s="81" t="s">
        <v>303</v>
      </c>
      <c r="C41" s="82">
        <v>3790000</v>
      </c>
      <c r="D41" s="83" t="s">
        <v>304</v>
      </c>
      <c r="E41" s="84"/>
    </row>
    <row r="42" spans="1:5" ht="24.75" customHeight="1">
      <c r="A42" s="385"/>
      <c r="B42" s="81" t="s">
        <v>305</v>
      </c>
      <c r="C42" s="82">
        <v>2400000</v>
      </c>
      <c r="D42" s="83" t="s">
        <v>306</v>
      </c>
      <c r="E42" s="84"/>
    </row>
    <row r="43" spans="1:5" ht="60" customHeight="1">
      <c r="A43" s="109" t="s">
        <v>325</v>
      </c>
      <c r="B43" s="110" t="s">
        <v>268</v>
      </c>
      <c r="C43" s="111">
        <v>10323020</v>
      </c>
      <c r="D43" s="112" t="s">
        <v>290</v>
      </c>
      <c r="E43" s="113"/>
    </row>
    <row r="44" spans="1:5" ht="81.75" customHeight="1">
      <c r="A44" s="109" t="s">
        <v>112</v>
      </c>
      <c r="B44" s="110" t="s">
        <v>268</v>
      </c>
      <c r="C44" s="111">
        <v>3494800</v>
      </c>
      <c r="D44" s="112" t="s">
        <v>291</v>
      </c>
      <c r="E44" s="113"/>
    </row>
    <row r="45" spans="1:5" ht="30" customHeight="1">
      <c r="A45" s="388" t="s">
        <v>326</v>
      </c>
      <c r="B45" s="101" t="s">
        <v>327</v>
      </c>
      <c r="C45" s="102">
        <v>19673460</v>
      </c>
      <c r="D45" s="103" t="s">
        <v>329</v>
      </c>
      <c r="E45" s="104"/>
    </row>
    <row r="46" spans="1:5" ht="49.5" customHeight="1" thickBot="1">
      <c r="A46" s="391"/>
      <c r="B46" s="118" t="s">
        <v>96</v>
      </c>
      <c r="C46" s="119">
        <v>1662030</v>
      </c>
      <c r="D46" s="120" t="s">
        <v>328</v>
      </c>
      <c r="E46" s="121"/>
    </row>
    <row r="47" spans="1:5" ht="24.75" customHeight="1" thickBot="1" thickTop="1">
      <c r="A47" s="379" t="s">
        <v>257</v>
      </c>
      <c r="B47" s="380"/>
      <c r="C47" s="85">
        <f>SUM(C4:C46)</f>
        <v>769410210</v>
      </c>
      <c r="D47" s="381"/>
      <c r="E47" s="382"/>
    </row>
    <row r="48" ht="360" customHeight="1"/>
    <row r="49" ht="194.25" customHeight="1"/>
    <row r="50" ht="18" customHeight="1"/>
  </sheetData>
  <sheetProtection/>
  <mergeCells count="13">
    <mergeCell ref="A47:B47"/>
    <mergeCell ref="D47:E47"/>
    <mergeCell ref="A13:A14"/>
    <mergeCell ref="A16:A17"/>
    <mergeCell ref="A35:A42"/>
    <mergeCell ref="A10:A12"/>
    <mergeCell ref="A1:E1"/>
    <mergeCell ref="B2:C2"/>
    <mergeCell ref="A4:A8"/>
    <mergeCell ref="A27:A29"/>
    <mergeCell ref="A45:A46"/>
    <mergeCell ref="A20:A24"/>
    <mergeCell ref="A32:A33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geOrder="overThenDown" paperSize="9" scale="90" r:id="rId1"/>
  <headerFooter alignWithMargins="0">
    <oddHeader>&amp;L&amp;C&amp;R</oddHeader>
    <oddFooter>&amp;L&amp;C&amp;R</oddFooter>
  </headerFooter>
  <rowBreaks count="1" manualBreakCount="1">
    <brk id="50" max="25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7"/>
  <sheetViews>
    <sheetView zoomScalePageLayoutView="0" workbookViewId="0" topLeftCell="A1">
      <selection activeCell="F10" sqref="F10:G10"/>
    </sheetView>
  </sheetViews>
  <sheetFormatPr defaultColWidth="9.140625" defaultRowHeight="12.75" customHeight="1"/>
  <cols>
    <col min="1" max="1" width="10.7109375" style="25" customWidth="1"/>
    <col min="2" max="2" width="17.7109375" style="26" customWidth="1"/>
    <col min="3" max="3" width="13.7109375" style="25" customWidth="1"/>
    <col min="4" max="4" width="45.7109375" style="25" customWidth="1"/>
    <col min="5" max="5" width="10.7109375" style="25" customWidth="1"/>
    <col min="6" max="16384" width="9.140625" style="1" customWidth="1"/>
  </cols>
  <sheetData>
    <row r="1" spans="1:5" ht="45" customHeight="1">
      <c r="A1" s="318" t="s">
        <v>79</v>
      </c>
      <c r="B1" s="318"/>
      <c r="C1" s="318"/>
      <c r="D1" s="318"/>
      <c r="E1" s="318"/>
    </row>
    <row r="2" spans="1:5" ht="18" customHeight="1" thickBot="1">
      <c r="A2" s="24"/>
      <c r="B2" s="386"/>
      <c r="C2" s="386"/>
      <c r="E2" s="21" t="s">
        <v>28</v>
      </c>
    </row>
    <row r="3" spans="1:5" ht="24" customHeight="1" thickBot="1">
      <c r="A3" s="86" t="s">
        <v>33</v>
      </c>
      <c r="B3" s="87" t="s">
        <v>34</v>
      </c>
      <c r="C3" s="87" t="s">
        <v>35</v>
      </c>
      <c r="D3" s="87" t="s">
        <v>36</v>
      </c>
      <c r="E3" s="88" t="s">
        <v>37</v>
      </c>
    </row>
    <row r="4" spans="1:5" ht="24.75" customHeight="1" thickTop="1">
      <c r="A4" s="387" t="s">
        <v>12</v>
      </c>
      <c r="B4" s="150" t="s">
        <v>38</v>
      </c>
      <c r="C4" s="89">
        <v>199000</v>
      </c>
      <c r="D4" s="90" t="s">
        <v>341</v>
      </c>
      <c r="E4" s="93"/>
    </row>
    <row r="5" spans="1:5" ht="39.75" customHeight="1" thickBot="1">
      <c r="A5" s="385"/>
      <c r="B5" s="151" t="s">
        <v>39</v>
      </c>
      <c r="C5" s="82">
        <v>620000</v>
      </c>
      <c r="D5" s="83" t="s">
        <v>340</v>
      </c>
      <c r="E5" s="97"/>
    </row>
    <row r="6" spans="1:5" ht="24.75" customHeight="1" thickBot="1" thickTop="1">
      <c r="A6" s="379" t="s">
        <v>40</v>
      </c>
      <c r="B6" s="380"/>
      <c r="C6" s="85">
        <f>SUM(C4:C5)</f>
        <v>819000</v>
      </c>
      <c r="D6" s="393"/>
      <c r="E6" s="394"/>
    </row>
    <row r="7" spans="1:5" ht="19.5" customHeight="1">
      <c r="A7" s="395" t="s">
        <v>14</v>
      </c>
      <c r="B7" s="152" t="s">
        <v>41</v>
      </c>
      <c r="C7" s="94">
        <v>1031610</v>
      </c>
      <c r="D7" s="95" t="s">
        <v>334</v>
      </c>
      <c r="E7" s="96"/>
    </row>
    <row r="8" spans="1:5" ht="19.5" customHeight="1">
      <c r="A8" s="384"/>
      <c r="B8" s="99" t="s">
        <v>42</v>
      </c>
      <c r="C8" s="64">
        <v>5736940</v>
      </c>
      <c r="D8" s="76" t="s">
        <v>333</v>
      </c>
      <c r="E8" s="92"/>
    </row>
    <row r="9" spans="1:5" ht="19.5" customHeight="1">
      <c r="A9" s="384"/>
      <c r="B9" s="99" t="s">
        <v>43</v>
      </c>
      <c r="C9" s="64">
        <v>853470</v>
      </c>
      <c r="D9" s="76" t="s">
        <v>335</v>
      </c>
      <c r="E9" s="92"/>
    </row>
    <row r="10" spans="1:5" ht="39.75" customHeight="1">
      <c r="A10" s="384"/>
      <c r="B10" s="99" t="s">
        <v>44</v>
      </c>
      <c r="C10" s="64">
        <v>1858530</v>
      </c>
      <c r="D10" s="76" t="s">
        <v>336</v>
      </c>
      <c r="E10" s="92"/>
    </row>
    <row r="11" spans="1:5" ht="30" customHeight="1">
      <c r="A11" s="385"/>
      <c r="B11" s="151" t="s">
        <v>337</v>
      </c>
      <c r="C11" s="82">
        <v>3059960</v>
      </c>
      <c r="D11" s="83" t="s">
        <v>338</v>
      </c>
      <c r="E11" s="97"/>
    </row>
    <row r="12" spans="1:5" ht="39.75" customHeight="1" thickBot="1">
      <c r="A12" s="385"/>
      <c r="B12" s="151" t="s">
        <v>94</v>
      </c>
      <c r="C12" s="82">
        <v>28013830</v>
      </c>
      <c r="D12" s="83" t="s">
        <v>339</v>
      </c>
      <c r="E12" s="97"/>
    </row>
    <row r="13" spans="1:5" ht="24.75" customHeight="1" thickBot="1" thickTop="1">
      <c r="A13" s="379" t="s">
        <v>46</v>
      </c>
      <c r="B13" s="380"/>
      <c r="C13" s="85">
        <f>SUM(C7:C12)</f>
        <v>40554340</v>
      </c>
      <c r="D13" s="393"/>
      <c r="E13" s="394"/>
    </row>
    <row r="14" spans="1:5" ht="24.75" customHeight="1" thickBot="1">
      <c r="A14" s="100" t="s">
        <v>331</v>
      </c>
      <c r="B14" s="152" t="s">
        <v>95</v>
      </c>
      <c r="C14" s="94">
        <v>7330000</v>
      </c>
      <c r="D14" s="95" t="s">
        <v>332</v>
      </c>
      <c r="E14" s="96"/>
    </row>
    <row r="15" spans="1:5" ht="24.75" customHeight="1" thickBot="1" thickTop="1">
      <c r="A15" s="379" t="s">
        <v>342</v>
      </c>
      <c r="B15" s="380"/>
      <c r="C15" s="85">
        <f>SUM(C14:C14)</f>
        <v>7330000</v>
      </c>
      <c r="D15" s="393"/>
      <c r="E15" s="394"/>
    </row>
    <row r="16" spans="1:5" ht="24.75" customHeight="1" thickBot="1">
      <c r="A16" s="100" t="s">
        <v>344</v>
      </c>
      <c r="B16" s="151" t="s">
        <v>113</v>
      </c>
      <c r="C16" s="82">
        <v>58371260</v>
      </c>
      <c r="D16" s="122" t="s">
        <v>345</v>
      </c>
      <c r="E16" s="96"/>
    </row>
    <row r="17" spans="1:5" ht="24.75" customHeight="1" thickBot="1" thickTop="1">
      <c r="A17" s="379" t="s">
        <v>343</v>
      </c>
      <c r="B17" s="380"/>
      <c r="C17" s="85">
        <f>SUM(C16:C16)</f>
        <v>58371260</v>
      </c>
      <c r="D17" s="393"/>
      <c r="E17" s="394"/>
    </row>
    <row r="18" ht="360" customHeight="1"/>
    <row r="19" ht="118.5" customHeight="1"/>
    <row r="20" ht="18" customHeight="1"/>
  </sheetData>
  <sheetProtection/>
  <mergeCells count="12">
    <mergeCell ref="A4:A5"/>
    <mergeCell ref="A1:E1"/>
    <mergeCell ref="B2:C2"/>
    <mergeCell ref="A17:B17"/>
    <mergeCell ref="D17:E17"/>
    <mergeCell ref="A13:B13"/>
    <mergeCell ref="D13:E13"/>
    <mergeCell ref="A6:B6"/>
    <mergeCell ref="D6:E6"/>
    <mergeCell ref="A7:A12"/>
    <mergeCell ref="A15:B15"/>
    <mergeCell ref="D15:E15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geOrder="overThenDown" paperSize="9" scale="90" r:id="rId1"/>
  <headerFooter alignWithMargins="0">
    <oddHeader>&amp;L&amp;C&amp;R</oddHeader>
    <oddFooter>&amp;L&amp;C&amp;R</oddFooter>
  </headerFooter>
  <rowBreaks count="1" manualBreakCount="1">
    <brk id="20" max="254" man="1"/>
  </rowBreaks>
  <colBreaks count="1" manualBreakCount="1">
    <brk id="5" max="2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samsung</cp:lastModifiedBy>
  <cp:lastPrinted>2021-03-09T08:18:06Z</cp:lastPrinted>
  <dcterms:created xsi:type="dcterms:W3CDTF">2012-01-27T11:56:51Z</dcterms:created>
  <dcterms:modified xsi:type="dcterms:W3CDTF">2021-03-30T04:41:41Z</dcterms:modified>
  <cp:category/>
  <cp:version/>
  <cp:contentType/>
  <cp:contentStatus/>
</cp:coreProperties>
</file>